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8-90\2026\"/>
    </mc:Choice>
  </mc:AlternateContent>
  <xr:revisionPtr revIDLastSave="0" documentId="13_ncr:1_{D04ED24A-D0AB-467C-87B9-36337FF7C1DB}" xr6:coauthVersionLast="47" xr6:coauthVersionMax="47" xr10:uidLastSave="{00000000-0000-0000-0000-000000000000}"/>
  <workbookProtection workbookAlgorithmName="SHA-512" workbookHashValue="wI6dZM1fEUKqBvruvxPJcRRD5XO1h7+NQyjpD1epai9lzFi6bSeuefbd02zhgVgMFh2oD72z0vSmmYref7d6fw==" workbookSaltValue="tUJX0HVZbeMXIqO9CYrdrg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7" l="1"/>
  <c r="A18" i="17"/>
  <c r="C2" i="19"/>
  <c r="C6" i="19"/>
  <c r="C5" i="19"/>
  <c r="C4" i="19"/>
  <c r="C3" i="19"/>
  <c r="F7" i="17" l="1"/>
  <c r="B15" i="17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l="1"/>
  <c r="I13" i="17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<sst xmlns="http://schemas.openxmlformats.org/spreadsheetml/2006/main" count="89" uniqueCount="61">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</sst>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164" formatCode="&quot;$&quot;\ #,##0;[Red]&quot;$&quot;\ \-#,##0"/>
    <numFmt numFmtId="165" formatCode="General_)"/>
    <numFmt numFmtId="166" formatCode="#,##0.00_ ;[Red]\-#,##0.00\ "/>
    <numFmt numFmtId="167" formatCode="0_ ;[Red]\-0\ "/>
    <numFmt numFmtId="168" formatCode="0.00000_ ;[Red]\-0.0000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6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6" fontId="0" fillId="0" borderId="0" xfId="0" applyNumberFormat="1"/>
    <xf numFmtId="2" fontId="15" fillId="0" borderId="0" xfId="1" applyNumberFormat="1" applyFont="1" applyFill="1" applyBorder="1" applyAlignment="1" applyProtection="1">
      <alignment horizontal="center"/>
    </xf>
    <xf numFmtId="165" fontId="0" fillId="0" borderId="0" xfId="0" applyNumberFormat="1"/>
    <xf numFmtId="168" fontId="0" fillId="0" borderId="0" xfId="0" applyNumberFormat="1"/>
    <xf numFmtId="0" fontId="0" fillId="3" borderId="0" xfId="0" applyFill="1" applyAlignment="1">
      <alignment horizont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4" fontId="16" fillId="7" borderId="9" xfId="1" applyNumberFormat="1" applyFont="1" applyFill="1" applyBorder="1" applyAlignment="1" applyProtection="1">
      <alignment horizontal="center"/>
    </xf>
    <xf numFmtId="2" fontId="16" fillId="7" borderId="9" xfId="1" applyNumberFormat="1" applyFont="1" applyFill="1" applyBorder="1" applyAlignment="1" applyProtection="1">
      <alignment horizontal="center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4" fontId="16" fillId="8" borderId="9" xfId="0" applyNumberFormat="1" applyFont="1" applyFill="1" applyBorder="1" applyAlignment="1">
      <alignment horizontal="center"/>
    </xf>
    <xf numFmtId="4" fontId="13" fillId="11" borderId="9" xfId="0" applyNumberFormat="1" applyFont="1" applyFill="1" applyBorder="1" applyAlignment="1" applyProtection="1">
      <alignment horizontal="center"/>
      <protection hidden="1"/>
    </xf>
    <xf numFmtId="4" fontId="17" fillId="8" borderId="9" xfId="0" applyNumberFormat="1" applyFont="1" applyFill="1" applyBorder="1" applyAlignment="1">
      <alignment horizontal="center"/>
    </xf>
    <xf numFmtId="4" fontId="16" fillId="0" borderId="9" xfId="0" applyNumberFormat="1" applyFont="1" applyFill="1" applyBorder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20" fillId="0" borderId="0" xfId="0" applyFont="1" applyBorder="1" applyAlignment="1" applyProtection="1">
      <alignment horizontal="center"/>
      <protection hidden="1"/>
    </xf>
    <xf numFmtId="4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4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>
          <a:extLst>
            <a:ext uri="{FF2B5EF4-FFF2-40B4-BE49-F238E27FC236}">
              <a16:creationId xmlns:a16="http://schemas.microsoft.com/office/drawing/2014/main" id="{00000000-0008-0000-03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>
          <a:extLst>
            <a:ext uri="{FF2B5EF4-FFF2-40B4-BE49-F238E27FC236}">
              <a16:creationId xmlns:a16="http://schemas.microsoft.com/office/drawing/2014/main" id="{00000000-0008-0000-0300-00001B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>
          <a:extLst>
            <a:ext uri="{FF2B5EF4-FFF2-40B4-BE49-F238E27FC236}">
              <a16:creationId xmlns:a16="http://schemas.microsoft.com/office/drawing/2014/main" id="{00000000-0008-0000-0300-00001C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7"/>
  <sheetViews>
    <sheetView workbookViewId="0">
      <selection activeCell="A9" sqref="A9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1" ht="25.5" x14ac:dyDescent="0.2">
      <c r="A1" s="30" t="s">
        <v>16</v>
      </c>
      <c r="B1" s="29" t="s">
        <v>38</v>
      </c>
      <c r="C1" s="9"/>
      <c r="D1" s="8"/>
    </row>
    <row r="2" spans="1:11" x14ac:dyDescent="0.2">
      <c r="A2" s="10" t="s">
        <v>24</v>
      </c>
      <c r="B2" s="11">
        <v>1195249</v>
      </c>
      <c r="C2" s="34">
        <f>+B2/45</f>
        <v>26561.088888888888</v>
      </c>
      <c r="D2" s="27"/>
      <c r="E2" s="42"/>
      <c r="F2" s="1"/>
      <c r="H2" s="45"/>
      <c r="I2" s="49"/>
      <c r="J2" s="45"/>
      <c r="K2" s="45"/>
    </row>
    <row r="3" spans="1:11" x14ac:dyDescent="0.2">
      <c r="A3" s="10" t="s">
        <v>25</v>
      </c>
      <c r="B3" s="11">
        <v>1163750</v>
      </c>
      <c r="C3" s="34">
        <f t="shared" ref="C3:C6" si="0">+B3/45</f>
        <v>25861.111111111109</v>
      </c>
      <c r="D3" s="27"/>
      <c r="E3" s="42"/>
      <c r="F3" s="1"/>
      <c r="H3" s="45"/>
      <c r="I3" s="49"/>
    </row>
    <row r="4" spans="1:11" x14ac:dyDescent="0.2">
      <c r="A4" s="10" t="s">
        <v>26</v>
      </c>
      <c r="B4" s="11">
        <v>1142825</v>
      </c>
      <c r="C4" s="34">
        <f t="shared" si="0"/>
        <v>25396.111111111109</v>
      </c>
      <c r="D4" s="27"/>
      <c r="E4" s="42"/>
      <c r="F4" s="1"/>
      <c r="H4" s="45"/>
      <c r="I4" s="49"/>
    </row>
    <row r="5" spans="1:11" x14ac:dyDescent="0.2">
      <c r="A5" s="10" t="s">
        <v>27</v>
      </c>
      <c r="B5" s="11">
        <v>1122101</v>
      </c>
      <c r="C5" s="34">
        <f t="shared" si="0"/>
        <v>24935.577777777777</v>
      </c>
      <c r="D5" s="27"/>
      <c r="E5" s="42"/>
      <c r="F5" s="1"/>
      <c r="H5" s="45"/>
      <c r="I5" s="49"/>
    </row>
    <row r="6" spans="1:11" x14ac:dyDescent="0.2">
      <c r="A6" s="10" t="s">
        <v>28</v>
      </c>
      <c r="B6" s="11">
        <v>1114893</v>
      </c>
      <c r="C6" s="34">
        <f t="shared" si="0"/>
        <v>24775.4</v>
      </c>
      <c r="D6" s="27"/>
      <c r="E6" s="42"/>
      <c r="F6" s="1"/>
      <c r="H6" s="45"/>
      <c r="I6" s="49"/>
    </row>
    <row r="7" spans="1:11" x14ac:dyDescent="0.2">
      <c r="H7" s="44"/>
    </row>
    <row r="9" spans="1:11" x14ac:dyDescent="0.2">
      <c r="G9" s="46"/>
      <c r="H9" s="46"/>
      <c r="I9" s="43"/>
      <c r="J9" s="43"/>
      <c r="K9" s="43"/>
    </row>
    <row r="10" spans="1:11" x14ac:dyDescent="0.2">
      <c r="G10" s="46"/>
      <c r="H10" s="46"/>
      <c r="I10" s="46"/>
      <c r="J10" s="46"/>
      <c r="K10" s="46"/>
    </row>
    <row r="11" spans="1:11" x14ac:dyDescent="0.2">
      <c r="B11" s="35"/>
      <c r="D11" s="35"/>
      <c r="E11" s="35"/>
      <c r="F11" s="35"/>
      <c r="G11" s="35"/>
    </row>
    <row r="12" spans="1:11" x14ac:dyDescent="0.2">
      <c r="B12" s="35"/>
      <c r="H12" s="48"/>
    </row>
    <row r="13" spans="1:11" x14ac:dyDescent="0.2">
      <c r="B13" s="35"/>
      <c r="C13" s="46"/>
      <c r="D13" s="46"/>
      <c r="E13" s="46"/>
      <c r="F13" s="46"/>
      <c r="H13" s="48"/>
    </row>
    <row r="14" spans="1:11" x14ac:dyDescent="0.2">
      <c r="B14" s="35"/>
      <c r="C14" s="46"/>
      <c r="D14" s="46"/>
      <c r="E14" s="46"/>
      <c r="F14" s="46"/>
      <c r="G14" s="46"/>
      <c r="H14" s="48"/>
    </row>
    <row r="15" spans="1:11" x14ac:dyDescent="0.2">
      <c r="H15" s="48"/>
    </row>
    <row r="16" spans="1:11" x14ac:dyDescent="0.2">
      <c r="H16" s="48"/>
    </row>
    <row r="17" spans="8:8" x14ac:dyDescent="0.2">
      <c r="H17" s="48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50" t="s">
        <v>0</v>
      </c>
      <c r="G3" s="50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SheetLayoutView="100" workbookViewId="0">
      <selection activeCell="B6" sqref="B6:D6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21" hidden="1" x14ac:dyDescent="0.35">
      <c r="A2" s="17"/>
      <c r="B2" s="71"/>
      <c r="C2" s="71"/>
      <c r="H2" s="71"/>
      <c r="I2" s="71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69" t="str">
        <f>+"SUELDOS DE "&amp;Datos!A24</f>
        <v>SUELDOS DE MARZO 2026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51" t="s">
        <v>22</v>
      </c>
      <c r="C6" s="51"/>
      <c r="D6" s="51"/>
      <c r="E6" s="47"/>
      <c r="F6" s="75" t="s">
        <v>21</v>
      </c>
      <c r="G6" s="75"/>
      <c r="H6" s="75"/>
      <c r="I6" s="65">
        <f>$B$15/45*$B8</f>
        <v>1195249</v>
      </c>
      <c r="J6" s="65"/>
      <c r="K6" s="65"/>
      <c r="L6" s="65"/>
    </row>
    <row r="7" spans="1:12" s="19" customFormat="1" ht="20.100000000000001" customHeight="1" x14ac:dyDescent="0.3">
      <c r="A7" s="37" t="s">
        <v>30</v>
      </c>
      <c r="B7" s="51" t="s">
        <v>24</v>
      </c>
      <c r="C7" s="51"/>
      <c r="D7" s="51"/>
      <c r="E7" s="47"/>
      <c r="F7" s="60" t="str">
        <f>"Antigüedad"&amp;" "&amp;VLOOKUP($B$9,Cargos!$F$4:$G$49,2,FALSE)*100&amp;"%"</f>
        <v>Antigüedad 0%</v>
      </c>
      <c r="G7" s="60"/>
      <c r="H7" s="60"/>
      <c r="I7" s="62">
        <f>I6*(VLOOKUP(B9,Cargos!$F$4:$G$49,2,FALSE))</f>
        <v>0</v>
      </c>
      <c r="J7" s="62"/>
      <c r="K7" s="62"/>
      <c r="L7" s="62"/>
    </row>
    <row r="8" spans="1:12" s="19" customFormat="1" ht="20.100000000000001" customHeight="1" x14ac:dyDescent="0.3">
      <c r="A8" s="37" t="s">
        <v>32</v>
      </c>
      <c r="B8" s="51">
        <v>45</v>
      </c>
      <c r="C8" s="51"/>
      <c r="D8" s="51"/>
      <c r="E8" s="47"/>
      <c r="F8" s="75" t="s">
        <v>40</v>
      </c>
      <c r="G8" s="75"/>
      <c r="H8" s="75"/>
      <c r="I8" s="65">
        <f>(I6)*0.1</f>
        <v>119524.90000000001</v>
      </c>
      <c r="J8" s="65"/>
      <c r="K8" s="65"/>
      <c r="L8" s="65"/>
    </row>
    <row r="9" spans="1:12" s="19" customFormat="1" ht="20.100000000000001" customHeight="1" x14ac:dyDescent="0.3">
      <c r="A9" s="37" t="s">
        <v>59</v>
      </c>
      <c r="B9" s="59" t="s">
        <v>58</v>
      </c>
      <c r="C9" s="59"/>
      <c r="D9" s="59"/>
      <c r="E9" s="47"/>
      <c r="F9" s="60">
        <f>+IF(B10="SI","Bonif. Título Secundario",)</f>
        <v>0</v>
      </c>
      <c r="G9" s="60"/>
      <c r="H9" s="60"/>
      <c r="I9" s="62">
        <f>+IF($B$10="SI",I6*Datos!$B$2,)</f>
        <v>0</v>
      </c>
      <c r="J9" s="62"/>
      <c r="K9" s="62"/>
      <c r="L9" s="62"/>
    </row>
    <row r="10" spans="1:12" s="19" customFormat="1" ht="20.100000000000001" customHeight="1" x14ac:dyDescent="0.3">
      <c r="A10" s="37" t="s">
        <v>34</v>
      </c>
      <c r="B10" s="51" t="s">
        <v>18</v>
      </c>
      <c r="C10" s="51"/>
      <c r="D10" s="51"/>
      <c r="E10" s="47"/>
      <c r="F10" s="75">
        <f>+IF(B11="SI","Bonif. Capacitación",)</f>
        <v>0</v>
      </c>
      <c r="G10" s="75"/>
      <c r="H10" s="75"/>
      <c r="I10" s="65">
        <f>+IF($B$11="SI",I6*Datos!$B$3,)</f>
        <v>0</v>
      </c>
      <c r="J10" s="65"/>
      <c r="K10" s="65"/>
      <c r="L10" s="65"/>
    </row>
    <row r="11" spans="1:12" s="19" customFormat="1" ht="20.100000000000001" customHeight="1" x14ac:dyDescent="0.3">
      <c r="A11" s="37" t="s">
        <v>35</v>
      </c>
      <c r="B11" s="51" t="s">
        <v>18</v>
      </c>
      <c r="C11" s="51"/>
      <c r="D11" s="51"/>
      <c r="E11" s="47"/>
      <c r="F11" s="60">
        <f>+IF(B12="SI","Bonif. Tarea Riesgosa",)</f>
        <v>0</v>
      </c>
      <c r="G11" s="60"/>
      <c r="H11" s="60"/>
      <c r="I11" s="62">
        <f>+IF($B$12="SI",I6*Datos!$B$4,)</f>
        <v>0</v>
      </c>
      <c r="J11" s="62"/>
      <c r="K11" s="62"/>
      <c r="L11" s="62"/>
    </row>
    <row r="12" spans="1:12" s="19" customFormat="1" ht="20.100000000000001" customHeight="1" x14ac:dyDescent="0.3">
      <c r="A12" s="37" t="s">
        <v>36</v>
      </c>
      <c r="B12" s="51" t="s">
        <v>18</v>
      </c>
      <c r="C12" s="51"/>
      <c r="D12" s="51"/>
      <c r="E12" s="47"/>
      <c r="F12" s="61" t="s">
        <v>1</v>
      </c>
      <c r="G12" s="61"/>
      <c r="H12" s="61"/>
      <c r="I12" s="63">
        <f>SUM(I6:I11)</f>
        <v>1314773.8999999999</v>
      </c>
      <c r="J12" s="63"/>
      <c r="K12" s="63"/>
      <c r="L12" s="63"/>
    </row>
    <row r="13" spans="1:12" s="19" customFormat="1" ht="20.100000000000001" customHeight="1" x14ac:dyDescent="0.3">
      <c r="A13" s="37" t="s">
        <v>57</v>
      </c>
      <c r="B13" s="51" t="s">
        <v>18</v>
      </c>
      <c r="C13" s="51"/>
      <c r="D13" s="51"/>
      <c r="E13" s="47"/>
      <c r="F13" s="54" t="s">
        <v>3</v>
      </c>
      <c r="G13" s="54"/>
      <c r="H13" s="54"/>
      <c r="I13" s="64">
        <f>I12*$B$16/100</f>
        <v>236659.302</v>
      </c>
      <c r="J13" s="64"/>
      <c r="K13" s="64"/>
      <c r="L13" s="64"/>
    </row>
    <row r="14" spans="1:12" s="19" customFormat="1" ht="16.5" x14ac:dyDescent="0.3">
      <c r="A14" s="23"/>
      <c r="B14" s="23"/>
      <c r="E14" s="47"/>
      <c r="F14" s="55">
        <f>+IF(I14&gt;0,"O. Social (LCT Art. 92º Ter )",)</f>
        <v>0</v>
      </c>
      <c r="G14" s="55"/>
      <c r="H14" s="55"/>
      <c r="I14" s="72">
        <f>IF(($B$15-I12)*0.03&gt;0,IF($B$8&lt;45,($B$15-I12)*0.03,0),)</f>
        <v>0</v>
      </c>
      <c r="J14" s="72"/>
      <c r="K14" s="72"/>
      <c r="L14" s="72"/>
    </row>
    <row r="15" spans="1:12" s="19" customFormat="1" ht="20.100000000000001" customHeight="1" x14ac:dyDescent="0.35">
      <c r="A15" s="38" t="s">
        <v>37</v>
      </c>
      <c r="B15" s="52">
        <f>+VLOOKUP($B$7,Indices!$A$1:$E$338,2,FALSE)</f>
        <v>1195249</v>
      </c>
      <c r="C15" s="52"/>
      <c r="D15" s="52"/>
      <c r="E15" s="47"/>
      <c r="F15" s="56" t="s">
        <v>2</v>
      </c>
      <c r="G15" s="57"/>
      <c r="H15" s="58"/>
      <c r="I15" s="74">
        <f>I12-I13-I14</f>
        <v>1078114.598</v>
      </c>
      <c r="J15" s="74"/>
      <c r="K15" s="74"/>
      <c r="L15" s="74"/>
    </row>
    <row r="16" spans="1:12" s="19" customFormat="1" ht="20.100000000000001" customHeight="1" x14ac:dyDescent="0.3">
      <c r="A16" s="38" t="s">
        <v>4</v>
      </c>
      <c r="B16" s="53">
        <f>IF(B13="NO",Datos!B9,Datos!B9+1)</f>
        <v>18</v>
      </c>
      <c r="C16" s="53"/>
      <c r="D16" s="53"/>
      <c r="E16" s="47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73">
        <f>+IF(AND(B8&gt;29,B8&lt;45)," ",)</f>
        <v>0</v>
      </c>
      <c r="B18" s="73"/>
      <c r="C18" s="73"/>
      <c r="D18" s="73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67" t="s">
        <v>41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</row>
    <row r="21" spans="1:12" ht="26.25" customHeight="1" x14ac:dyDescent="0.25">
      <c r="A21" s="66" t="str">
        <f>VLOOKUP(CONCATENATE(B6," ",B7),Cargos!A13:B27,2,FALSE)</f>
        <v>Jefe de Personal.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</row>
    <row r="22" spans="1:12" ht="21.75" customHeight="1" x14ac:dyDescent="0.25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</row>
  </sheetData>
  <sheetProtection algorithmName="SHA-512" hashValue="Po7OQQAiOwKmqzgImqOYenmtiutpoZGloOnWQpWp6KWZ6FnahqaHHxrLsEAMD8Y6uiOB0eOy/r2Jkb3eIDbFlw==" saltValue="1Ub6wS8JRqQINhSlnHyWUg==" spinCount="100000" sheet="1" selectLockedCells="1"/>
  <mergeCells count="37"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B7:D7"/>
    <mergeCell ref="B8:D8"/>
    <mergeCell ref="B9:D9"/>
    <mergeCell ref="B10:D10"/>
    <mergeCell ref="B11:D11"/>
    <mergeCell ref="B12:D12"/>
    <mergeCell ref="B13:D13"/>
    <mergeCell ref="B15:D15"/>
    <mergeCell ref="B16:D16"/>
    <mergeCell ref="F13:H13"/>
    <mergeCell ref="F14:H14"/>
    <mergeCell ref="F15:H15"/>
  </mergeCells>
  <phoneticPr fontId="0" type="noConversion"/>
  <dataValidations count="5">
    <dataValidation type="list" allowBlank="1" showInputMessage="1" showErrorMessage="1" sqref="B7:D7" xr:uid="{00000000-0002-0000-0300-000000000000}">
      <formula1>INDIRECT(SUBSTITUTE(B6," ","_"))</formula1>
    </dataValidation>
    <dataValidation type="list" allowBlank="1" showInputMessage="1" showErrorMessage="1" sqref="B10:B13 A14" xr:uid="{00000000-0002-0000-0300-000001000000}">
      <formula1>Opciones</formula1>
    </dataValidation>
    <dataValidation type="list" allowBlank="1" showInputMessage="1" showErrorMessage="1" sqref="B9" xr:uid="{00000000-0002-0000-0300-000002000000}">
      <formula1>Antiguedad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8:D8" xr:uid="{00000000-0002-0000-0300-000004000000}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2020-12-18T18:25:49Z</cp:lastPrinted>
  <dcterms:created xsi:type="dcterms:W3CDTF">2004-09-03T16:19:55Z</dcterms:created>
  <dcterms:modified xsi:type="dcterms:W3CDTF">2026-03-28T00:21:25Z</dcterms:modified>
</cp:coreProperties>
</file>