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Disco Julio\Grillas\Pers. CCT 804-23 (ex 736-16)\2026\"/>
    </mc:Choice>
  </mc:AlternateContent>
  <xr:revisionPtr revIDLastSave="0" documentId="13_ncr:1_{3AC81051-CC3D-495A-9496-9D13C787C967}" xr6:coauthVersionLast="47" xr6:coauthVersionMax="47" xr10:uidLastSave="{00000000-0000-0000-0000-000000000000}"/>
  <workbookProtection workbookAlgorithmName="SHA-512" workbookHashValue="GTd9lCXJkI12f84dRtO/5ms2s5YkL4OS7OyRuEBzA4aOmWpmS8htFPRcXdCE2ZEmnz2AEjQKhiaSj0pdP8v3Bg==" workbookSaltValue="d/CuMQIqjNgehHUWDi7xZw==" workbookSpinCount="100000" lockStructure="1"/>
  <bookViews>
    <workbookView xWindow="-120" yWindow="-120" windowWidth="29040" windowHeight="15840" firstSheet="3" activeTab="3" xr2:uid="{00000000-000D-0000-FFFF-FFFF00000000}"/>
  </bookViews>
  <sheets>
    <sheet name="Indices" sheetId="19" state="hidden" r:id="rId1"/>
    <sheet name="Datos" sheetId="9" state="hidden" r:id="rId2"/>
    <sheet name="Cargos" sheetId="18" state="hidden" r:id="rId3"/>
    <sheet name="Grilla Personal" sheetId="17" r:id="rId4"/>
  </sheets>
  <definedNames>
    <definedName name="_xlnm._FilterDatabase" localSheetId="3" hidden="1">'Grilla Personal'!$B$7:$E$7</definedName>
    <definedName name="Administración">Cargos!$C$4:$C$6</definedName>
    <definedName name="Antiguedad">Cargos!$J$4:$J$54</definedName>
    <definedName name="_xlnm.Print_Area" localSheetId="3">'Grilla Personal'!$A$1:$L$28</definedName>
    <definedName name="Carga_Horaria_Administración">Cargos!$H$4:$H$47</definedName>
    <definedName name="Carga_Horaria_Docentes">Cargos!$G$4:$G$83</definedName>
    <definedName name="Carga_Horaria_Maestranza_y_Servicios">Cargos!$I$4:$I$47</definedName>
    <definedName name="Carga_Horaria_Supervisión">Cargos!$E$4:$E$47</definedName>
    <definedName name="Docentes">Cargos!$F$4:$F$7</definedName>
    <definedName name="Maestranza_y_Servicios">Cargos!$D$4:$D$8</definedName>
    <definedName name="NIVEL">Cargos!$A$4:$A$7</definedName>
    <definedName name="Opciones">Datos!$A$28:$A$29</definedName>
    <definedName name="Supervisión">Cargos!$B$4:$B$5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5" i="17" l="1"/>
  <c r="I6" i="17" s="1"/>
  <c r="I9" i="17"/>
  <c r="I10" i="17"/>
  <c r="I11" i="17"/>
  <c r="F7" i="17"/>
  <c r="F11" i="17"/>
  <c r="F10" i="17"/>
  <c r="F9" i="17"/>
  <c r="B16" i="17"/>
  <c r="D15" i="19"/>
  <c r="D14" i="19"/>
  <c r="D13" i="19"/>
  <c r="D12" i="19"/>
  <c r="A8" i="17"/>
  <c r="B9" i="9"/>
  <c r="A13" i="18"/>
  <c r="A21" i="17"/>
  <c r="A14" i="18"/>
  <c r="A15" i="18"/>
  <c r="A16" i="18"/>
  <c r="A17" i="18"/>
  <c r="A22" i="18"/>
  <c r="A21" i="18"/>
  <c r="A20" i="18"/>
  <c r="A19" i="18"/>
  <c r="A18" i="18"/>
  <c r="A4" i="17"/>
  <c r="I8" i="17" l="1"/>
  <c r="I7" i="17"/>
  <c r="I12" i="17" l="1"/>
  <c r="I14" i="17" s="1"/>
  <c r="I13" i="17"/>
  <c r="F14" i="17"/>
  <c r="I15" i="17" l="1"/>
</calcChain>
</file>

<file path=xl/sharedStrings.xml><?xml version="1.0" encoding="utf-8"?>
<sst xmlns="http://schemas.openxmlformats.org/spreadsheetml/2006/main" count="105" uniqueCount="82">
  <si>
    <t>Total Remunerativo</t>
  </si>
  <si>
    <t xml:space="preserve">     Total Neto</t>
  </si>
  <si>
    <t xml:space="preserve">Retenciones </t>
  </si>
  <si>
    <t>Garantia</t>
  </si>
  <si>
    <t>Concepto</t>
  </si>
  <si>
    <t>Valor</t>
  </si>
  <si>
    <t>Por cargo</t>
  </si>
  <si>
    <t>Por hora</t>
  </si>
  <si>
    <t>Items Sueldo (Decretos)</t>
  </si>
  <si>
    <t>Sueldo Neto J.S.</t>
  </si>
  <si>
    <t>Sueldo Bruto J.S.</t>
  </si>
  <si>
    <t>Sueldo Neto J.C.</t>
  </si>
  <si>
    <t>Sueldo Bruto J.C.</t>
  </si>
  <si>
    <t>NIVEL</t>
  </si>
  <si>
    <t>DESCRIPCIÓN DEL CARGO</t>
  </si>
  <si>
    <t>SI</t>
  </si>
  <si>
    <t>NO</t>
  </si>
  <si>
    <t>Opciones</t>
  </si>
  <si>
    <t>Tener presente que en caso de agregar cargos a algun nivel se debera redefinir el rango del mismo</t>
  </si>
  <si>
    <t>Sueldo Básico</t>
  </si>
  <si>
    <t>Administración</t>
  </si>
  <si>
    <t>1º Categoría</t>
  </si>
  <si>
    <t>2º Categoría</t>
  </si>
  <si>
    <t>3º Categoría</t>
  </si>
  <si>
    <t>4º Categoría</t>
  </si>
  <si>
    <t>5º Categoría</t>
  </si>
  <si>
    <t>ÁREA</t>
  </si>
  <si>
    <t>CATEGORÍA</t>
  </si>
  <si>
    <t>Sueldo Básico Jornada Completa</t>
  </si>
  <si>
    <t>Sueldo
Basico</t>
  </si>
  <si>
    <t>Retenciones</t>
  </si>
  <si>
    <t>B.A.P.</t>
  </si>
  <si>
    <t>FUNCIONES</t>
  </si>
  <si>
    <t>Supervisión</t>
  </si>
  <si>
    <t>Maestranza y Servicios</t>
  </si>
  <si>
    <t>BONIF. IDIOMAS</t>
  </si>
  <si>
    <t>Supervisión 1º Categoría</t>
  </si>
  <si>
    <t>Supervisión 2º Categoría</t>
  </si>
  <si>
    <t>Administración 1º Categoría</t>
  </si>
  <si>
    <t>Administración 2º Categoría</t>
  </si>
  <si>
    <t>Administración 3º Categoría</t>
  </si>
  <si>
    <t>Maestranza y Servicios 1º Categoría</t>
  </si>
  <si>
    <t>Maestranza y Servicios 2º Categoría</t>
  </si>
  <si>
    <t>Maestranza y Servicios 3º Categoría</t>
  </si>
  <si>
    <t>Maestranza y Servicios 4º Categoría</t>
  </si>
  <si>
    <t>Maestranza y Servicios 5º Categoría</t>
  </si>
  <si>
    <t>Comprende al personal con responsabilidad y atribuciones para dirigir y distribuir el trabajo entre el personal de la sede, establecimiento o sector, recibiendo órdenes directas de la gerencia general y/o del órgano directivo de la entidad, tales como: contador o jefe de contaduría; intendente general; asesor legal; asesor médico; encargado registro automotores; encargado de filial, farmacéutico; jefe de mantenimiento y conservación; intendente campo de deportes o sede social; mayordomo campo deportes o sede social; programador; analista programador.</t>
  </si>
  <si>
    <t>Comprende al personal responsable de los recursos humanos y físicos de áreas y/o sectores, se rige con criterio propio para impartir órdenes e instrucciones al personal a su cargo, tales como: encargado de área o sector, jefe de departamento; administrador; subcontador; subjefe de personal; administrador de colonia o proveeduría; subintendente campo de deportes o sede social; sub.-mayordomo de campo de deportes o sede social; fiscalizador; analista; administrador de redes.</t>
  </si>
  <si>
    <t>Comprende al personal especializado en alguna o varias funciones administrativas y/o al personal que cumple funciones específicas o propias de su especialidad profesional y recibe órdenes e indicaciones directas del personal jerárquico, tales como: secretario/a administrativo/a de gerencia; secretario/a administrativo de asuntos legales; traductor público con matrícula oficial.</t>
  </si>
  <si>
    <t>Comprende al personal administrativo que recibe directivas del responsable del área y se maneja con criterio propio en su implementación. Puede asignar tareas a auxiliares. Tales como: jefe de sección; subjefes o sub.-encargados en general; cajero principal; técnicos que ejerzan su especialidad en tareas asignadas; auxiliares especializados en tareas que requieran conocimientos técnicos específicos, personal de cómputos y liquidaciones; bibliotecarios.</t>
  </si>
  <si>
    <t>Comprende al personal que realiza tareas administrativas en general, ya sea en forma manual, mecánica, electrónica y/o computarizada, asignadas y bajo la supervisión de su superior, tales como: auxiliares administrativos en general; cajero auxiliar; recepcionista; telefonista; cadete.</t>
  </si>
  <si>
    <t>Comprende a los responsables del control y cumplimiento de tareas de un grupo de trabajadores en diferentes áreas o secciones: capataz general u otros cargos de igual responsabilidad.</t>
  </si>
  <si>
    <t>Comprende a los trabajadores que hayan adquirido un oficio determinado y ejecuten sus aptitudes con suficiencia y autonomía. También comprende a los trabajadores responsables de controlar tareas realizadas por medio oficiales y/o peones: maestro armero; maestro electrotécnico; sargento 1ro. bomberos; capataz.</t>
  </si>
  <si>
    <t>Comprende a los trabajadores que detentan y ejecutan una determinada especialidad o tienen a su cargo un sector especializado, tales como: oficial especializado; encargado de taller; sargento bomberos; encargado general-contramaestre; encargado náutica; encargado embarcadero.</t>
  </si>
  <si>
    <t>Comprende a los trabajadores que han adquirido conocimientos prácticos como para realizar tareas relativas a un oficio o función determinada tales como: cabo bombero; chofer; tractorista; sub.-encargado; lanchero; segundo contramaestre; armero; peluquero; cocinero; master caddy; cabo marinero; medio oficial especializado; caballerizo; peticero; encargado de sector y/o deportes varios, utilero, canchero. Asimismo comprende a los trabajadores que han adquirido idoneidad y experiencia en el cuidado, orientación y ayuda a personas.</t>
  </si>
  <si>
    <t>Comprende a los trabajadores que realizan las tareas asignadas bajo supervisión, tales como: casero; marinero; mozo; portero; ascensorista; ordenanza; sereno; ayudantes de diversas funciones; peones; lavandera; planchadora; mucamas/os; personal de limpieza; grumete.</t>
  </si>
  <si>
    <t>BONIF. TÍTULO</t>
  </si>
  <si>
    <t>Docentes</t>
  </si>
  <si>
    <t>Carga Horaria Supervisión</t>
  </si>
  <si>
    <t>Carga Horaria Administración</t>
  </si>
  <si>
    <t>Carga Horaria Maestranza y Servicios</t>
  </si>
  <si>
    <t>Carga Horaria Docentes</t>
  </si>
  <si>
    <t>Grupo I</t>
  </si>
  <si>
    <t>Grupo II</t>
  </si>
  <si>
    <t>Grupo IV</t>
  </si>
  <si>
    <t>Grupo III</t>
  </si>
  <si>
    <t>Docentes Grupo I</t>
  </si>
  <si>
    <t>Docentes Grupo II</t>
  </si>
  <si>
    <t>Docentes Grupo III</t>
  </si>
  <si>
    <t>Docentes Grupo IV</t>
  </si>
  <si>
    <t>Jefe Médico</t>
  </si>
  <si>
    <t>Profesionales con título universitario, Prof. Ed. Física, Guardavidas y/o Bañeros. (Incluye: Médicos, Odontólogos, Farmacéuticos, Psicólogos, Asis.Soc., Kinesiólogos)</t>
  </si>
  <si>
    <t>Instructores, Entrenadores deportivos, Practicantes, Auxiliar Médico, Enfermeras y Acompañantes terapéuticos</t>
  </si>
  <si>
    <t>Prof. de extensión cultural, docentes y demás profesionales con título terciario</t>
  </si>
  <si>
    <t>FALLA DE CAJA</t>
  </si>
  <si>
    <t>SINDICATO</t>
  </si>
  <si>
    <t>Retenciones %</t>
  </si>
  <si>
    <t>Sueldo
Basico NO REM</t>
  </si>
  <si>
    <t>ANTIGÜEDAD</t>
  </si>
  <si>
    <t>Sin Antigüedad</t>
  </si>
  <si>
    <t>ANTIGÜEDAD EN AÑOS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</si>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</sst>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0.000"/>
  </numFmts>
  <fonts count="25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2"/>
      <name val="Book Antiqua"/>
      <family val="1"/>
    </font>
    <font>
      <sz val="12"/>
      <color indexed="9"/>
      <name val="Book Antiqua"/>
      <family val="1"/>
    </font>
    <font>
      <b/>
      <sz val="12"/>
      <color indexed="9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  <font>
      <b/>
      <sz val="11"/>
      <color indexed="10"/>
      <name val="Book Antiqua"/>
      <family val="1"/>
    </font>
    <font>
      <sz val="11"/>
      <color indexed="8"/>
      <name val="Book Antiqua"/>
      <family val="1"/>
    </font>
    <font>
      <sz val="11"/>
      <color indexed="10"/>
      <name val="Book Antiqua"/>
      <family val="1"/>
    </font>
    <font>
      <sz val="10"/>
      <name val="Arial"/>
      <family val="2"/>
    </font>
    <font>
      <b/>
      <sz val="11"/>
      <name val="Trebuchet MS"/>
      <family val="2"/>
    </font>
    <font>
      <sz val="11"/>
      <color indexed="8"/>
      <name val="Trebuchet MS"/>
      <family val="2"/>
    </font>
    <font>
      <sz val="11"/>
      <color theme="1"/>
      <name val="Calibri"/>
      <family val="2"/>
      <scheme val="minor"/>
    </font>
    <font>
      <b/>
      <sz val="11"/>
      <color theme="0"/>
      <name val="Trebuchet MS"/>
      <family val="2"/>
    </font>
    <font>
      <b/>
      <sz val="10"/>
      <color theme="0"/>
      <name val="Trebuchet MS"/>
      <family val="2"/>
    </font>
    <font>
      <b/>
      <sz val="10"/>
      <color theme="1"/>
      <name val="Trebuchet MS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1"/>
      <color theme="1"/>
      <name val="Trebuchet MS"/>
      <family val="2"/>
    </font>
    <font>
      <sz val="20"/>
      <color theme="0"/>
      <name val="Calibri"/>
      <family val="2"/>
      <scheme val="minor"/>
    </font>
    <font>
      <b/>
      <sz val="11"/>
      <color rgb="FF003399"/>
      <name val="Trebuchet MS"/>
      <family val="2"/>
    </font>
    <font>
      <b/>
      <sz val="14"/>
      <color theme="0"/>
      <name val="Trebuchet MS"/>
      <family val="2"/>
    </font>
    <font>
      <b/>
      <sz val="11"/>
      <color rgb="FFFF0000"/>
      <name val="Trebuchet MS"/>
      <family val="2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59999389629810485"/>
      </left>
      <right/>
      <top style="thin">
        <color theme="3" tint="0.59999389629810485"/>
      </top>
      <bottom/>
      <diagonal/>
    </border>
    <border>
      <left/>
      <right/>
      <top style="thin">
        <color theme="3" tint="0.59999389629810485"/>
      </top>
      <bottom/>
      <diagonal/>
    </border>
    <border>
      <left/>
      <right style="thin">
        <color theme="3" tint="0.59999389629810485"/>
      </right>
      <top style="thin">
        <color theme="3" tint="0.59999389629810485"/>
      </top>
      <bottom/>
      <diagonal/>
    </border>
    <border>
      <left style="thin">
        <color theme="3" tint="0.59999389629810485"/>
      </left>
      <right/>
      <top/>
      <bottom style="thin">
        <color theme="3" tint="0.59999389629810485"/>
      </bottom>
      <diagonal/>
    </border>
    <border>
      <left/>
      <right/>
      <top/>
      <bottom style="thin">
        <color theme="3" tint="0.59999389629810485"/>
      </bottom>
      <diagonal/>
    </border>
    <border>
      <left/>
      <right style="thin">
        <color theme="3" tint="0.59999389629810485"/>
      </right>
      <top/>
      <bottom style="thin">
        <color theme="3" tint="0.59999389629810485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/>
      <right/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</borders>
  <cellStyleXfs count="2">
    <xf numFmtId="0" fontId="0" fillId="0" borderId="0"/>
    <xf numFmtId="0" fontId="14" fillId="4" borderId="0" applyNumberFormat="0" applyBorder="0" applyAlignment="0" applyProtection="0"/>
  </cellStyleXfs>
  <cellXfs count="83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0" fontId="0" fillId="0" borderId="3" xfId="0" applyBorder="1" applyAlignment="1">
      <alignment horizontal="center"/>
    </xf>
    <xf numFmtId="2" fontId="0" fillId="0" borderId="2" xfId="0" applyNumberFormat="1" applyBorder="1"/>
    <xf numFmtId="0" fontId="0" fillId="0" borderId="3" xfId="0" applyBorder="1"/>
    <xf numFmtId="49" fontId="0" fillId="0" borderId="1" xfId="0" applyNumberFormat="1" applyBorder="1"/>
    <xf numFmtId="0" fontId="1" fillId="2" borderId="4" xfId="0" applyFont="1" applyFill="1" applyBorder="1"/>
    <xf numFmtId="164" fontId="1" fillId="2" borderId="5" xfId="0" applyNumberFormat="1" applyFont="1" applyFill="1" applyBorder="1" applyAlignment="1" applyProtection="1">
      <alignment horizontal="center"/>
    </xf>
    <xf numFmtId="164" fontId="1" fillId="0" borderId="6" xfId="0" applyNumberFormat="1" applyFont="1" applyBorder="1" applyAlignment="1" applyProtection="1">
      <alignment horizontal="left"/>
    </xf>
    <xf numFmtId="164" fontId="0" fillId="0" borderId="7" xfId="0" applyNumberFormat="1" applyBorder="1" applyProtection="1"/>
    <xf numFmtId="164" fontId="0" fillId="0" borderId="7" xfId="0" applyNumberForma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3" borderId="0" xfId="0" applyFill="1"/>
    <xf numFmtId="0" fontId="3" fillId="0" borderId="0" xfId="0" applyFont="1" applyProtection="1">
      <protection hidden="1"/>
    </xf>
    <xf numFmtId="0" fontId="4" fillId="0" borderId="0" xfId="0" applyFont="1" applyBorder="1" applyProtection="1">
      <protection hidden="1"/>
    </xf>
    <xf numFmtId="0" fontId="5" fillId="0" borderId="0" xfId="0" applyFont="1" applyBorder="1" applyProtection="1">
      <protection hidden="1"/>
    </xf>
    <xf numFmtId="0" fontId="6" fillId="0" borderId="0" xfId="0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0" fontId="6" fillId="0" borderId="0" xfId="0" applyFont="1" applyFill="1" applyBorder="1" applyAlignment="1" applyProtection="1">
      <protection hidden="1"/>
    </xf>
    <xf numFmtId="0" fontId="7" fillId="0" borderId="0" xfId="0" applyFont="1" applyAlignment="1" applyProtection="1"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9" fillId="0" borderId="0" xfId="0" applyFont="1" applyFill="1" applyAlignment="1" applyProtection="1">
      <protection hidden="1"/>
    </xf>
    <xf numFmtId="2" fontId="8" fillId="0" borderId="0" xfId="0" applyNumberFormat="1" applyFont="1" applyFill="1" applyBorder="1" applyProtection="1">
      <protection hidden="1"/>
    </xf>
    <xf numFmtId="0" fontId="8" fillId="0" borderId="0" xfId="0" applyFont="1" applyBorder="1" applyAlignment="1" applyProtection="1">
      <alignment horizontal="left"/>
      <protection hidden="1"/>
    </xf>
    <xf numFmtId="0" fontId="10" fillId="0" borderId="0" xfId="0" applyFont="1" applyBorder="1" applyAlignment="1" applyProtection="1">
      <protection hidden="1"/>
    </xf>
    <xf numFmtId="0" fontId="7" fillId="0" borderId="0" xfId="0" applyFont="1" applyBorder="1" applyProtection="1">
      <protection hidden="1"/>
    </xf>
    <xf numFmtId="164" fontId="1" fillId="0" borderId="8" xfId="0" applyNumberFormat="1" applyFont="1" applyBorder="1" applyProtection="1"/>
    <xf numFmtId="0" fontId="0" fillId="0" borderId="0" xfId="0" applyFill="1"/>
    <xf numFmtId="164" fontId="1" fillId="2" borderId="5" xfId="0" applyNumberFormat="1" applyFont="1" applyFill="1" applyBorder="1" applyAlignment="1" applyProtection="1">
      <alignment horizontal="center" wrapText="1"/>
    </xf>
    <xf numFmtId="164" fontId="1" fillId="2" borderId="5" xfId="0" applyNumberFormat="1" applyFont="1" applyFill="1" applyBorder="1" applyAlignment="1" applyProtection="1">
      <alignment horizontal="center" vertical="center"/>
    </xf>
    <xf numFmtId="9" fontId="0" fillId="0" borderId="2" xfId="0" applyNumberFormat="1" applyBorder="1"/>
    <xf numFmtId="1" fontId="0" fillId="0" borderId="0" xfId="0" applyNumberFormat="1"/>
    <xf numFmtId="0" fontId="12" fillId="0" borderId="0" xfId="0" applyFont="1" applyFill="1" applyBorder="1" applyAlignment="1" applyProtection="1">
      <protection hidden="1"/>
    </xf>
    <xf numFmtId="0" fontId="13" fillId="0" borderId="0" xfId="0" applyFont="1" applyFill="1" applyAlignment="1" applyProtection="1">
      <protection hidden="1"/>
    </xf>
    <xf numFmtId="0" fontId="0" fillId="0" borderId="0" xfId="0" applyNumberFormat="1" applyFill="1" applyAlignment="1"/>
    <xf numFmtId="0" fontId="0" fillId="0" borderId="0" xfId="0" applyAlignment="1"/>
    <xf numFmtId="0" fontId="0" fillId="0" borderId="0" xfId="0" applyNumberFormat="1" applyAlignment="1"/>
    <xf numFmtId="0" fontId="15" fillId="5" borderId="9" xfId="0" applyFont="1" applyFill="1" applyBorder="1" applyAlignment="1" applyProtection="1">
      <alignment horizontal="center"/>
      <protection hidden="1"/>
    </xf>
    <xf numFmtId="0" fontId="16" fillId="5" borderId="9" xfId="0" applyFont="1" applyFill="1" applyBorder="1" applyAlignment="1" applyProtection="1">
      <alignment horizontal="center"/>
      <protection hidden="1"/>
    </xf>
    <xf numFmtId="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9" fontId="0" fillId="0" borderId="0" xfId="0" applyNumberFormat="1" applyAlignment="1">
      <alignment horizontal="center"/>
    </xf>
    <xf numFmtId="2" fontId="17" fillId="0" borderId="0" xfId="1" applyNumberFormat="1" applyFont="1" applyFill="1" applyBorder="1" applyAlignment="1" applyProtection="1">
      <alignment horizontal="center"/>
      <protection hidden="1"/>
    </xf>
    <xf numFmtId="164" fontId="18" fillId="0" borderId="7" xfId="0" applyNumberFormat="1" applyFont="1" applyFill="1" applyBorder="1" applyAlignment="1" applyProtection="1">
      <alignment horizontal="center"/>
    </xf>
    <xf numFmtId="0" fontId="19" fillId="0" borderId="0" xfId="0" applyFont="1"/>
    <xf numFmtId="49" fontId="11" fillId="0" borderId="1" xfId="0" applyNumberFormat="1" applyFont="1" applyBorder="1"/>
    <xf numFmtId="4" fontId="0" fillId="0" borderId="7" xfId="0" applyNumberFormat="1" applyBorder="1" applyProtection="1"/>
    <xf numFmtId="165" fontId="0" fillId="0" borderId="0" xfId="0" applyNumberFormat="1"/>
    <xf numFmtId="0" fontId="0" fillId="3" borderId="0" xfId="0" applyFill="1" applyAlignment="1">
      <alignment horizontal="center"/>
    </xf>
    <xf numFmtId="2" fontId="17" fillId="6" borderId="10" xfId="1" applyNumberFormat="1" applyFont="1" applyFill="1" applyBorder="1" applyAlignment="1" applyProtection="1">
      <alignment horizontal="center" vertical="center" wrapText="1"/>
    </xf>
    <xf numFmtId="2" fontId="17" fillId="6" borderId="11" xfId="1" applyNumberFormat="1" applyFont="1" applyFill="1" applyBorder="1" applyAlignment="1" applyProtection="1">
      <alignment horizontal="center" vertical="center" wrapText="1"/>
    </xf>
    <xf numFmtId="2" fontId="17" fillId="6" borderId="12" xfId="1" applyNumberFormat="1" applyFont="1" applyFill="1" applyBorder="1" applyAlignment="1" applyProtection="1">
      <alignment horizontal="center" vertical="center" wrapText="1"/>
    </xf>
    <xf numFmtId="2" fontId="17" fillId="6" borderId="13" xfId="1" applyNumberFormat="1" applyFont="1" applyFill="1" applyBorder="1" applyAlignment="1" applyProtection="1">
      <alignment horizontal="center" vertical="center" wrapText="1"/>
    </xf>
    <xf numFmtId="2" fontId="17" fillId="6" borderId="14" xfId="1" applyNumberFormat="1" applyFont="1" applyFill="1" applyBorder="1" applyAlignment="1" applyProtection="1">
      <alignment horizontal="center" vertical="center" wrapText="1"/>
    </xf>
    <xf numFmtId="2" fontId="17" fillId="6" borderId="15" xfId="1" applyNumberFormat="1" applyFont="1" applyFill="1" applyBorder="1" applyAlignment="1" applyProtection="1">
      <alignment horizontal="center" vertical="center" wrapText="1"/>
    </xf>
    <xf numFmtId="0" fontId="23" fillId="5" borderId="16" xfId="0" applyFont="1" applyFill="1" applyBorder="1" applyAlignment="1" applyProtection="1">
      <alignment horizontal="center" wrapText="1"/>
      <protection hidden="1"/>
    </xf>
    <xf numFmtId="0" fontId="23" fillId="5" borderId="17" xfId="0" applyFont="1" applyFill="1" applyBorder="1" applyAlignment="1" applyProtection="1">
      <alignment horizontal="center" wrapText="1"/>
      <protection hidden="1"/>
    </xf>
    <xf numFmtId="0" fontId="23" fillId="5" borderId="18" xfId="0" applyFont="1" applyFill="1" applyBorder="1" applyAlignment="1" applyProtection="1">
      <alignment horizontal="center" wrapText="1"/>
      <protection hidden="1"/>
    </xf>
    <xf numFmtId="4" fontId="24" fillId="0" borderId="9" xfId="0" applyNumberFormat="1" applyFont="1" applyBorder="1" applyAlignment="1" applyProtection="1">
      <alignment horizontal="center"/>
      <protection hidden="1"/>
    </xf>
    <xf numFmtId="4" fontId="24" fillId="8" borderId="9" xfId="0" applyNumberFormat="1" applyFont="1" applyFill="1" applyBorder="1" applyAlignment="1" applyProtection="1">
      <alignment horizontal="center"/>
      <protection hidden="1"/>
    </xf>
    <xf numFmtId="2" fontId="24" fillId="0" borderId="9" xfId="0" applyNumberFormat="1" applyFont="1" applyBorder="1" applyAlignment="1" applyProtection="1">
      <alignment horizontal="center"/>
      <protection hidden="1"/>
    </xf>
    <xf numFmtId="2" fontId="24" fillId="8" borderId="9" xfId="0" applyNumberFormat="1" applyFont="1" applyFill="1" applyBorder="1" applyAlignment="1" applyProtection="1">
      <alignment horizontal="center"/>
      <protection hidden="1"/>
    </xf>
    <xf numFmtId="4" fontId="22" fillId="10" borderId="9" xfId="0" applyNumberFormat="1" applyFont="1" applyFill="1" applyBorder="1" applyAlignment="1" applyProtection="1">
      <alignment horizontal="center"/>
      <protection hidden="1"/>
    </xf>
    <xf numFmtId="2" fontId="20" fillId="6" borderId="9" xfId="1" applyNumberFormat="1" applyFont="1" applyFill="1" applyBorder="1" applyAlignment="1" applyProtection="1">
      <alignment horizontal="center"/>
      <protection hidden="1"/>
    </xf>
    <xf numFmtId="2" fontId="17" fillId="6" borderId="9" xfId="1" applyNumberFormat="1" applyFont="1" applyFill="1" applyBorder="1" applyAlignment="1" applyProtection="1">
      <alignment horizontal="center"/>
      <protection locked="0"/>
    </xf>
    <xf numFmtId="4" fontId="20" fillId="6" borderId="9" xfId="1" applyNumberFormat="1" applyFont="1" applyFill="1" applyBorder="1" applyAlignment="1" applyProtection="1">
      <alignment horizontal="center"/>
      <protection hidden="1"/>
    </xf>
    <xf numFmtId="2" fontId="20" fillId="0" borderId="9" xfId="0" applyNumberFormat="1" applyFont="1" applyBorder="1" applyAlignment="1" applyProtection="1">
      <alignment horizontal="center"/>
      <protection hidden="1"/>
    </xf>
    <xf numFmtId="2" fontId="20" fillId="8" borderId="9" xfId="0" applyNumberFormat="1" applyFont="1" applyFill="1" applyBorder="1" applyAlignment="1" applyProtection="1">
      <alignment horizontal="center"/>
      <protection hidden="1"/>
    </xf>
    <xf numFmtId="2" fontId="22" fillId="10" borderId="9" xfId="0" applyNumberFormat="1" applyFont="1" applyFill="1" applyBorder="1" applyAlignment="1" applyProtection="1">
      <alignment horizontal="center"/>
      <protection hidden="1"/>
    </xf>
    <xf numFmtId="4" fontId="20" fillId="8" borderId="9" xfId="0" applyNumberFormat="1" applyFont="1" applyFill="1" applyBorder="1" applyAlignment="1" applyProtection="1">
      <alignment horizontal="center"/>
      <protection hidden="1"/>
    </xf>
    <xf numFmtId="0" fontId="15" fillId="7" borderId="9" xfId="0" applyFont="1" applyFill="1" applyBorder="1" applyAlignment="1" applyProtection="1">
      <alignment horizontal="center"/>
      <protection hidden="1"/>
    </xf>
    <xf numFmtId="4" fontId="15" fillId="7" borderId="9" xfId="0" applyNumberFormat="1" applyFont="1" applyFill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49" fontId="21" fillId="9" borderId="0" xfId="0" applyNumberFormat="1" applyFont="1" applyFill="1" applyAlignment="1">
      <alignment horizontal="center" vertical="center"/>
    </xf>
    <xf numFmtId="0" fontId="21" fillId="0" borderId="0" xfId="0" applyNumberFormat="1" applyFont="1" applyAlignment="1">
      <alignment horizontal="center" vertical="center"/>
    </xf>
    <xf numFmtId="1" fontId="17" fillId="6" borderId="9" xfId="1" applyNumberFormat="1" applyFont="1" applyFill="1" applyBorder="1" applyAlignment="1" applyProtection="1">
      <alignment horizontal="center"/>
      <protection locked="0"/>
    </xf>
    <xf numFmtId="4" fontId="20" fillId="0" borderId="9" xfId="0" applyNumberFormat="1" applyFont="1" applyBorder="1" applyAlignment="1" applyProtection="1">
      <alignment horizontal="center"/>
      <protection hidden="1"/>
    </xf>
  </cellXfs>
  <cellStyles count="2">
    <cellStyle name="40% - Énfasis3" xfId="1" builtinId="3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285750</xdr:colOff>
      <xdr:row>17</xdr:row>
      <xdr:rowOff>85725</xdr:rowOff>
    </xdr:from>
    <xdr:to>
      <xdr:col>5</xdr:col>
      <xdr:colOff>647700</xdr:colOff>
      <xdr:row>18</xdr:row>
      <xdr:rowOff>123825</xdr:rowOff>
    </xdr:to>
    <xdr:pic macro="[0]!Macro1">
      <xdr:nvPicPr>
        <xdr:cNvPr id="13696" name="Picture 84" descr="boton_imprimir">
          <a:extLst>
            <a:ext uri="{FF2B5EF4-FFF2-40B4-BE49-F238E27FC236}">
              <a16:creationId xmlns:a16="http://schemas.microsoft.com/office/drawing/2014/main" id="{A994CFFA-472C-4F4D-9A0D-808D787BB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2075" y="4943475"/>
          <a:ext cx="12096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0</xdr:col>
      <xdr:colOff>0</xdr:colOff>
      <xdr:row>0</xdr:row>
      <xdr:rowOff>0</xdr:rowOff>
    </xdr:from>
    <xdr:to>
      <xdr:col>12</xdr:col>
      <xdr:colOff>9525</xdr:colOff>
      <xdr:row>4</xdr:row>
      <xdr:rowOff>238125</xdr:rowOff>
    </xdr:to>
    <xdr:pic>
      <xdr:nvPicPr>
        <xdr:cNvPr id="13697" name="3 Imagen" descr="sueldos.png">
          <a:extLst>
            <a:ext uri="{FF2B5EF4-FFF2-40B4-BE49-F238E27FC236}">
              <a16:creationId xmlns:a16="http://schemas.microsoft.com/office/drawing/2014/main" id="{5BCE8804-1CC1-4224-BE60-6BDC08C2B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96700" cy="195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22</xdr:row>
      <xdr:rowOff>9525</xdr:rowOff>
    </xdr:from>
    <xdr:to>
      <xdr:col>12</xdr:col>
      <xdr:colOff>9525</xdr:colOff>
      <xdr:row>28</xdr:row>
      <xdr:rowOff>66675</xdr:rowOff>
    </xdr:to>
    <xdr:pic>
      <xdr:nvPicPr>
        <xdr:cNvPr id="13698" name="4 Imagen" descr="pie Planilla.png">
          <a:extLst>
            <a:ext uri="{FF2B5EF4-FFF2-40B4-BE49-F238E27FC236}">
              <a16:creationId xmlns:a16="http://schemas.microsoft.com/office/drawing/2014/main" id="{A50ED629-2D31-40DC-976C-7F61B0AE6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286500"/>
          <a:ext cx="116871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19"/>
  <sheetViews>
    <sheetView workbookViewId="0">
      <selection activeCell="G2" sqref="G2"/>
    </sheetView>
  </sheetViews>
  <sheetFormatPr baseColWidth="10" defaultRowHeight="12.75" x14ac:dyDescent="0.2"/>
  <cols>
    <col min="1" max="1" width="58.7109375" customWidth="1"/>
    <col min="2" max="2" width="11.7109375" bestFit="1" customWidth="1"/>
    <col min="4" max="4" width="16.85546875" bestFit="1" customWidth="1"/>
    <col min="7" max="7" width="13.28515625" bestFit="1" customWidth="1"/>
  </cols>
  <sheetData>
    <row r="1" spans="1:11" ht="38.25" x14ac:dyDescent="0.2">
      <c r="A1" s="35" t="s">
        <v>14</v>
      </c>
      <c r="B1" s="34" t="s">
        <v>29</v>
      </c>
      <c r="C1" s="34" t="s">
        <v>77</v>
      </c>
      <c r="D1" s="9"/>
      <c r="E1" s="8"/>
    </row>
    <row r="2" spans="1:11" x14ac:dyDescent="0.2">
      <c r="A2" s="10" t="s">
        <v>36</v>
      </c>
      <c r="B2" s="52">
        <v>1994306</v>
      </c>
      <c r="C2" s="11">
        <v>0</v>
      </c>
      <c r="D2" s="49"/>
      <c r="E2" s="32"/>
      <c r="F2" s="13"/>
      <c r="G2" s="1"/>
      <c r="H2" s="37"/>
      <c r="I2" s="37"/>
      <c r="K2" s="53"/>
    </row>
    <row r="3" spans="1:11" x14ac:dyDescent="0.2">
      <c r="A3" s="10" t="s">
        <v>37</v>
      </c>
      <c r="B3" s="52">
        <v>1847198</v>
      </c>
      <c r="C3" s="11">
        <v>0</v>
      </c>
      <c r="D3" s="12"/>
      <c r="E3" s="32"/>
      <c r="F3" s="13"/>
      <c r="G3" s="1"/>
      <c r="H3" s="37"/>
      <c r="I3" s="37"/>
      <c r="K3" s="53"/>
    </row>
    <row r="4" spans="1:11" x14ac:dyDescent="0.2">
      <c r="A4" s="10" t="s">
        <v>38</v>
      </c>
      <c r="B4" s="52">
        <v>1760361</v>
      </c>
      <c r="C4" s="11">
        <v>0</v>
      </c>
      <c r="D4" s="12"/>
      <c r="E4" s="32"/>
      <c r="F4" s="13"/>
      <c r="G4" s="1"/>
      <c r="H4" s="37"/>
      <c r="I4" s="37"/>
      <c r="K4" s="53"/>
    </row>
    <row r="5" spans="1:11" x14ac:dyDescent="0.2">
      <c r="A5" s="10" t="s">
        <v>39</v>
      </c>
      <c r="B5" s="52">
        <v>1685881</v>
      </c>
      <c r="C5" s="11">
        <v>0</v>
      </c>
      <c r="D5" s="12"/>
      <c r="E5" s="32"/>
      <c r="F5" s="13"/>
      <c r="G5" s="1"/>
      <c r="H5" s="37"/>
      <c r="I5" s="37"/>
      <c r="K5" s="53"/>
    </row>
    <row r="6" spans="1:11" x14ac:dyDescent="0.2">
      <c r="A6" s="10" t="s">
        <v>40</v>
      </c>
      <c r="B6" s="52">
        <v>1520665</v>
      </c>
      <c r="C6" s="11">
        <v>0</v>
      </c>
      <c r="D6" s="12"/>
      <c r="E6" s="32"/>
      <c r="F6" s="13"/>
      <c r="G6" s="1"/>
      <c r="H6" s="37"/>
      <c r="I6" s="37"/>
      <c r="K6" s="53"/>
    </row>
    <row r="7" spans="1:11" x14ac:dyDescent="0.2">
      <c r="A7" s="10" t="s">
        <v>41</v>
      </c>
      <c r="B7" s="52">
        <v>1751496</v>
      </c>
      <c r="C7" s="11">
        <v>0</v>
      </c>
      <c r="H7" s="37"/>
      <c r="I7" s="37"/>
      <c r="K7" s="53"/>
    </row>
    <row r="8" spans="1:11" x14ac:dyDescent="0.2">
      <c r="A8" s="10" t="s">
        <v>42</v>
      </c>
      <c r="B8" s="52">
        <v>1667843</v>
      </c>
      <c r="C8" s="11">
        <v>0</v>
      </c>
      <c r="H8" s="37"/>
      <c r="I8" s="37"/>
      <c r="K8" s="53"/>
    </row>
    <row r="9" spans="1:11" x14ac:dyDescent="0.2">
      <c r="A9" s="10" t="s">
        <v>43</v>
      </c>
      <c r="B9" s="52">
        <v>1587617</v>
      </c>
      <c r="C9" s="11">
        <v>0</v>
      </c>
      <c r="H9" s="37"/>
      <c r="I9" s="37"/>
      <c r="K9" s="53"/>
    </row>
    <row r="10" spans="1:11" x14ac:dyDescent="0.2">
      <c r="A10" s="10" t="s">
        <v>44</v>
      </c>
      <c r="B10" s="52">
        <v>1511656</v>
      </c>
      <c r="C10" s="11">
        <v>0</v>
      </c>
      <c r="H10" s="37"/>
      <c r="I10" s="37"/>
      <c r="K10" s="53"/>
    </row>
    <row r="11" spans="1:11" x14ac:dyDescent="0.2">
      <c r="A11" s="10" t="s">
        <v>45</v>
      </c>
      <c r="B11" s="52">
        <v>1442245</v>
      </c>
      <c r="C11" s="11">
        <v>0</v>
      </c>
      <c r="H11" s="37"/>
      <c r="I11" s="37"/>
      <c r="K11" s="53"/>
    </row>
    <row r="12" spans="1:11" x14ac:dyDescent="0.2">
      <c r="A12" s="10" t="s">
        <v>62</v>
      </c>
      <c r="B12" s="52">
        <v>11324</v>
      </c>
      <c r="C12" s="11">
        <v>0</v>
      </c>
      <c r="D12" t="str">
        <f>+"Docentes "&amp;A12</f>
        <v>Docentes Grupo I</v>
      </c>
      <c r="H12" s="37"/>
      <c r="I12" s="37"/>
      <c r="K12" s="53"/>
    </row>
    <row r="13" spans="1:11" x14ac:dyDescent="0.2">
      <c r="A13" s="10" t="s">
        <v>63</v>
      </c>
      <c r="B13" s="52">
        <v>10977</v>
      </c>
      <c r="C13" s="11">
        <v>0</v>
      </c>
      <c r="D13" t="str">
        <f>+"Docentes "&amp;A13</f>
        <v>Docentes Grupo II</v>
      </c>
      <c r="H13" s="37"/>
      <c r="I13" s="37"/>
      <c r="K13" s="53"/>
    </row>
    <row r="14" spans="1:11" x14ac:dyDescent="0.2">
      <c r="A14" s="10" t="s">
        <v>65</v>
      </c>
      <c r="B14" s="52">
        <v>9908</v>
      </c>
      <c r="C14" s="11">
        <v>0</v>
      </c>
      <c r="D14" t="str">
        <f>+"Docentes "&amp;A14</f>
        <v>Docentes Grupo III</v>
      </c>
      <c r="H14" s="37"/>
      <c r="I14" s="37"/>
      <c r="K14" s="53"/>
    </row>
    <row r="15" spans="1:11" x14ac:dyDescent="0.2">
      <c r="A15" s="10" t="s">
        <v>64</v>
      </c>
      <c r="B15" s="52">
        <v>9577</v>
      </c>
      <c r="C15" s="11">
        <v>0</v>
      </c>
      <c r="D15" t="str">
        <f>+"Docentes "&amp;A15</f>
        <v>Docentes Grupo IV</v>
      </c>
      <c r="H15" s="37"/>
      <c r="I15" s="37"/>
      <c r="K15" s="53"/>
    </row>
    <row r="16" spans="1:11" x14ac:dyDescent="0.2">
      <c r="A16" s="10"/>
      <c r="B16" s="11"/>
      <c r="C16" s="11"/>
    </row>
    <row r="17" spans="1:3" x14ac:dyDescent="0.2">
      <c r="A17" s="10"/>
      <c r="B17" s="11"/>
      <c r="C17" s="11"/>
    </row>
    <row r="19" spans="1:3" ht="15.75" x14ac:dyDescent="0.25">
      <c r="A19" s="50"/>
    </row>
  </sheetData>
  <sheetProtection sheet="1" selectLockedCells="1" selectUnlockedCells="1"/>
  <phoneticPr fontId="2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E29"/>
  <sheetViews>
    <sheetView workbookViewId="0">
      <selection activeCell="A25" sqref="A25"/>
    </sheetView>
  </sheetViews>
  <sheetFormatPr baseColWidth="10" defaultRowHeight="12.75" x14ac:dyDescent="0.2"/>
  <cols>
    <col min="1" max="1" width="28" customWidth="1"/>
    <col min="2" max="2" width="13.7109375" customWidth="1"/>
    <col min="3" max="3" width="15.5703125" customWidth="1"/>
    <col min="4" max="4" width="15" bestFit="1" customWidth="1"/>
    <col min="5" max="5" width="15.5703125" bestFit="1" customWidth="1"/>
  </cols>
  <sheetData>
    <row r="1" spans="1:5" ht="13.5" thickBot="1" x14ac:dyDescent="0.25">
      <c r="A1" s="4" t="s">
        <v>4</v>
      </c>
      <c r="B1" s="4" t="s">
        <v>5</v>
      </c>
    </row>
    <row r="2" spans="1:5" ht="13.5" thickTop="1" x14ac:dyDescent="0.2">
      <c r="A2" s="3" t="s">
        <v>56</v>
      </c>
      <c r="B2" s="36">
        <v>0.15</v>
      </c>
    </row>
    <row r="3" spans="1:5" x14ac:dyDescent="0.2">
      <c r="A3" s="1" t="s">
        <v>35</v>
      </c>
      <c r="B3" s="36">
        <v>0.15</v>
      </c>
    </row>
    <row r="4" spans="1:5" x14ac:dyDescent="0.2">
      <c r="A4" s="1" t="s">
        <v>74</v>
      </c>
      <c r="B4" s="36">
        <v>0.1</v>
      </c>
    </row>
    <row r="5" spans="1:5" x14ac:dyDescent="0.2">
      <c r="A5" s="1"/>
      <c r="B5" s="2"/>
    </row>
    <row r="6" spans="1:5" x14ac:dyDescent="0.2">
      <c r="A6" s="1"/>
      <c r="B6" s="2"/>
    </row>
    <row r="7" spans="1:5" x14ac:dyDescent="0.2">
      <c r="A7" s="1"/>
      <c r="B7" s="2"/>
    </row>
    <row r="8" spans="1:5" x14ac:dyDescent="0.2">
      <c r="A8" s="1"/>
      <c r="B8" s="2"/>
    </row>
    <row r="9" spans="1:5" x14ac:dyDescent="0.2">
      <c r="A9" s="1" t="s">
        <v>30</v>
      </c>
      <c r="B9" s="2">
        <f>17+2</f>
        <v>19</v>
      </c>
    </row>
    <row r="10" spans="1:5" x14ac:dyDescent="0.2">
      <c r="A10" s="1"/>
      <c r="B10" s="2"/>
    </row>
    <row r="11" spans="1:5" x14ac:dyDescent="0.2">
      <c r="A11" s="1"/>
      <c r="B11" s="2"/>
    </row>
    <row r="12" spans="1:5" x14ac:dyDescent="0.2">
      <c r="A12" s="1"/>
      <c r="B12" s="2"/>
    </row>
    <row r="13" spans="1:5" x14ac:dyDescent="0.2">
      <c r="A13" s="1"/>
      <c r="B13" s="2"/>
    </row>
    <row r="15" spans="1:5" ht="13.5" thickBot="1" x14ac:dyDescent="0.25">
      <c r="A15" s="6" t="s">
        <v>3</v>
      </c>
      <c r="B15" s="4" t="s">
        <v>9</v>
      </c>
      <c r="C15" s="4" t="s">
        <v>10</v>
      </c>
      <c r="D15" s="4" t="s">
        <v>11</v>
      </c>
      <c r="E15" s="4" t="s">
        <v>12</v>
      </c>
    </row>
    <row r="16" spans="1:5" ht="13.5" thickTop="1" x14ac:dyDescent="0.2">
      <c r="A16" s="3" t="s">
        <v>6</v>
      </c>
      <c r="B16" s="5"/>
      <c r="C16" s="5"/>
      <c r="D16" s="5"/>
      <c r="E16" s="5"/>
    </row>
    <row r="17" spans="1:5" x14ac:dyDescent="0.2">
      <c r="A17" s="1" t="s">
        <v>7</v>
      </c>
      <c r="B17" s="2"/>
      <c r="C17" s="2"/>
      <c r="D17" s="2"/>
      <c r="E17" s="2"/>
    </row>
    <row r="19" spans="1:5" ht="13.5" thickBot="1" x14ac:dyDescent="0.25">
      <c r="A19" s="6" t="s">
        <v>8</v>
      </c>
    </row>
    <row r="20" spans="1:5" ht="13.5" thickTop="1" x14ac:dyDescent="0.2">
      <c r="A20" s="3"/>
    </row>
    <row r="21" spans="1:5" x14ac:dyDescent="0.2">
      <c r="A21" s="1"/>
    </row>
    <row r="22" spans="1:5" x14ac:dyDescent="0.2">
      <c r="A22" s="1"/>
    </row>
    <row r="23" spans="1:5" x14ac:dyDescent="0.2">
      <c r="A23" s="1"/>
    </row>
    <row r="24" spans="1:5" x14ac:dyDescent="0.2">
      <c r="A24" s="51" t="s">
        <v>81</v>
      </c>
    </row>
    <row r="25" spans="1:5" x14ac:dyDescent="0.2">
      <c r="A25" s="7"/>
    </row>
    <row r="27" spans="1:5" ht="13.5" thickBot="1" x14ac:dyDescent="0.25">
      <c r="A27" s="6" t="s">
        <v>17</v>
      </c>
    </row>
    <row r="28" spans="1:5" ht="13.5" thickTop="1" x14ac:dyDescent="0.2">
      <c r="A28" s="3" t="s">
        <v>15</v>
      </c>
    </row>
    <row r="29" spans="1:5" x14ac:dyDescent="0.2">
      <c r="A29" s="1" t="s">
        <v>16</v>
      </c>
    </row>
  </sheetData>
  <sheetProtection sheet="1" selectLockedCells="1" selectUnlockedCells="1"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T83"/>
  <sheetViews>
    <sheetView zoomScale="70" zoomScaleNormal="70" workbookViewId="0">
      <selection activeCell="I22" sqref="I22"/>
    </sheetView>
  </sheetViews>
  <sheetFormatPr baseColWidth="10" defaultRowHeight="12.75" x14ac:dyDescent="0.2"/>
  <cols>
    <col min="1" max="1" width="28.28515625" bestFit="1" customWidth="1"/>
    <col min="2" max="2" width="40.7109375" customWidth="1"/>
    <col min="3" max="4" width="25.7109375" customWidth="1"/>
    <col min="5" max="5" width="22.5703125" bestFit="1" customWidth="1"/>
    <col min="6" max="6" width="19.5703125" bestFit="1" customWidth="1"/>
    <col min="7" max="7" width="19.85546875" bestFit="1" customWidth="1"/>
    <col min="8" max="8" width="25.42578125" bestFit="1" customWidth="1"/>
    <col min="9" max="9" width="22.5703125" bestFit="1" customWidth="1"/>
  </cols>
  <sheetData>
    <row r="1" spans="1:20" x14ac:dyDescent="0.2">
      <c r="A1" t="s">
        <v>18</v>
      </c>
    </row>
    <row r="3" spans="1:20" x14ac:dyDescent="0.2">
      <c r="A3" s="14" t="s">
        <v>13</v>
      </c>
      <c r="B3" s="16" t="s">
        <v>33</v>
      </c>
      <c r="C3" s="16" t="s">
        <v>20</v>
      </c>
      <c r="D3" s="16" t="s">
        <v>34</v>
      </c>
      <c r="E3" s="16" t="s">
        <v>58</v>
      </c>
      <c r="F3" s="16" t="s">
        <v>57</v>
      </c>
      <c r="G3" s="16" t="s">
        <v>61</v>
      </c>
      <c r="H3" s="16" t="s">
        <v>59</v>
      </c>
      <c r="I3" s="16" t="s">
        <v>60</v>
      </c>
      <c r="J3" s="54" t="s">
        <v>78</v>
      </c>
      <c r="K3" s="54"/>
    </row>
    <row r="4" spans="1:20" x14ac:dyDescent="0.2">
      <c r="A4" s="15" t="s">
        <v>33</v>
      </c>
      <c r="B4" s="17" t="s">
        <v>21</v>
      </c>
      <c r="C4" s="17" t="s">
        <v>21</v>
      </c>
      <c r="D4" s="17" t="s">
        <v>21</v>
      </c>
      <c r="E4" s="16">
        <v>1</v>
      </c>
      <c r="F4" s="17" t="s">
        <v>62</v>
      </c>
      <c r="G4" s="16">
        <v>1</v>
      </c>
      <c r="H4" s="16">
        <v>1</v>
      </c>
      <c r="I4" s="16">
        <v>1</v>
      </c>
      <c r="J4" t="s">
        <v>79</v>
      </c>
      <c r="K4" s="45">
        <v>0</v>
      </c>
    </row>
    <row r="5" spans="1:20" x14ac:dyDescent="0.2">
      <c r="A5" s="15" t="s">
        <v>20</v>
      </c>
      <c r="B5" s="17" t="s">
        <v>22</v>
      </c>
      <c r="C5" s="17" t="s">
        <v>22</v>
      </c>
      <c r="D5" s="17" t="s">
        <v>22</v>
      </c>
      <c r="E5" s="16">
        <v>2</v>
      </c>
      <c r="F5" s="17" t="s">
        <v>63</v>
      </c>
      <c r="G5" s="16">
        <v>2</v>
      </c>
      <c r="H5" s="16">
        <v>2</v>
      </c>
      <c r="I5" s="16">
        <v>2</v>
      </c>
      <c r="J5" s="46">
        <v>1</v>
      </c>
      <c r="K5" s="47">
        <v>0.02</v>
      </c>
    </row>
    <row r="6" spans="1:20" x14ac:dyDescent="0.2">
      <c r="A6" s="15" t="s">
        <v>34</v>
      </c>
      <c r="B6" s="17"/>
      <c r="C6" s="17" t="s">
        <v>23</v>
      </c>
      <c r="D6" s="17" t="s">
        <v>23</v>
      </c>
      <c r="E6" s="16">
        <v>3</v>
      </c>
      <c r="F6" s="17" t="s">
        <v>65</v>
      </c>
      <c r="G6" s="16">
        <v>3</v>
      </c>
      <c r="H6" s="16">
        <v>3</v>
      </c>
      <c r="I6" s="16">
        <v>3</v>
      </c>
      <c r="J6" s="46">
        <v>2</v>
      </c>
      <c r="K6" s="47">
        <v>0.04</v>
      </c>
    </row>
    <row r="7" spans="1:20" x14ac:dyDescent="0.2">
      <c r="A7" s="15" t="s">
        <v>57</v>
      </c>
      <c r="B7" s="17"/>
      <c r="C7" s="17"/>
      <c r="D7" s="17" t="s">
        <v>24</v>
      </c>
      <c r="E7" s="16">
        <v>4</v>
      </c>
      <c r="F7" s="17" t="s">
        <v>64</v>
      </c>
      <c r="G7" s="16">
        <v>4</v>
      </c>
      <c r="H7" s="16">
        <v>4</v>
      </c>
      <c r="I7" s="16">
        <v>4</v>
      </c>
      <c r="J7" s="46">
        <v>3</v>
      </c>
      <c r="K7" s="45">
        <v>0.06</v>
      </c>
    </row>
    <row r="8" spans="1:20" x14ac:dyDescent="0.2">
      <c r="A8" s="15"/>
      <c r="B8" s="17"/>
      <c r="C8" s="17"/>
      <c r="D8" s="17" t="s">
        <v>25</v>
      </c>
      <c r="E8" s="16">
        <v>5</v>
      </c>
      <c r="F8" s="17"/>
      <c r="G8" s="16">
        <v>5</v>
      </c>
      <c r="H8" s="16">
        <v>5</v>
      </c>
      <c r="I8" s="16">
        <v>5</v>
      </c>
      <c r="J8" s="46">
        <v>4</v>
      </c>
      <c r="K8" s="47">
        <v>0.08</v>
      </c>
    </row>
    <row r="9" spans="1:20" x14ac:dyDescent="0.2">
      <c r="A9" s="15"/>
      <c r="B9" s="17"/>
      <c r="C9" s="17"/>
      <c r="D9" s="17"/>
      <c r="E9" s="16">
        <v>6</v>
      </c>
      <c r="F9" s="17"/>
      <c r="G9" s="16">
        <v>6</v>
      </c>
      <c r="H9" s="16">
        <v>6</v>
      </c>
      <c r="I9" s="16">
        <v>6</v>
      </c>
      <c r="J9" s="46">
        <v>5</v>
      </c>
      <c r="K9" s="47">
        <v>0.1</v>
      </c>
    </row>
    <row r="10" spans="1:20" x14ac:dyDescent="0.2">
      <c r="B10" s="33"/>
      <c r="C10" s="33"/>
      <c r="D10" s="33"/>
      <c r="E10" s="16">
        <v>7</v>
      </c>
      <c r="F10" s="33"/>
      <c r="G10" s="16">
        <v>7</v>
      </c>
      <c r="H10" s="16">
        <v>7</v>
      </c>
      <c r="I10" s="16">
        <v>7</v>
      </c>
      <c r="J10" s="46">
        <v>6</v>
      </c>
      <c r="K10" s="45">
        <v>0.12</v>
      </c>
      <c r="L10" s="33"/>
      <c r="M10" s="33"/>
      <c r="N10" s="33"/>
      <c r="O10" s="33"/>
      <c r="P10" s="33"/>
      <c r="Q10" s="33"/>
      <c r="R10" s="33"/>
      <c r="S10" s="33"/>
      <c r="T10" s="33"/>
    </row>
    <row r="11" spans="1:20" x14ac:dyDescent="0.2">
      <c r="B11" s="33"/>
      <c r="C11" s="33"/>
      <c r="D11" s="33"/>
      <c r="E11" s="16">
        <v>8</v>
      </c>
      <c r="F11" s="33"/>
      <c r="G11" s="16">
        <v>8</v>
      </c>
      <c r="H11" s="16">
        <v>8</v>
      </c>
      <c r="I11" s="16">
        <v>8</v>
      </c>
      <c r="J11" s="46">
        <v>7</v>
      </c>
      <c r="K11" s="47">
        <v>0.14000000000000001</v>
      </c>
      <c r="L11" s="33"/>
      <c r="M11" s="33"/>
      <c r="N11" s="33"/>
      <c r="O11" s="33"/>
      <c r="P11" s="33"/>
      <c r="Q11" s="33"/>
      <c r="R11" s="33"/>
      <c r="S11" s="33"/>
      <c r="T11" s="33"/>
    </row>
    <row r="12" spans="1:20" x14ac:dyDescent="0.2">
      <c r="B12" s="33"/>
      <c r="C12" s="33"/>
      <c r="D12" s="33"/>
      <c r="E12" s="16">
        <v>9</v>
      </c>
      <c r="F12" s="33"/>
      <c r="G12" s="16">
        <v>9</v>
      </c>
      <c r="H12" s="16">
        <v>9</v>
      </c>
      <c r="I12" s="16">
        <v>9</v>
      </c>
      <c r="J12" s="46">
        <v>8</v>
      </c>
      <c r="K12" s="47">
        <v>0.16</v>
      </c>
      <c r="L12" s="33"/>
      <c r="M12" s="33"/>
      <c r="N12" s="33"/>
      <c r="O12" s="33"/>
      <c r="P12" s="33"/>
      <c r="Q12" s="33"/>
      <c r="R12" s="33"/>
      <c r="S12" s="33"/>
      <c r="T12" s="33"/>
    </row>
    <row r="13" spans="1:20" x14ac:dyDescent="0.2">
      <c r="A13" t="str">
        <f>+CONCATENATE($B$3," ",B4)</f>
        <v>Supervisión 1º Categoría</v>
      </c>
      <c r="B13" s="40" t="s">
        <v>46</v>
      </c>
      <c r="C13" s="33"/>
      <c r="D13" s="33"/>
      <c r="E13" s="16">
        <v>10</v>
      </c>
      <c r="F13" s="33"/>
      <c r="G13" s="16">
        <v>10</v>
      </c>
      <c r="H13" s="16">
        <v>10</v>
      </c>
      <c r="I13" s="16">
        <v>10</v>
      </c>
      <c r="J13" s="46">
        <v>9</v>
      </c>
      <c r="K13" s="45">
        <v>0.18</v>
      </c>
      <c r="L13" s="33"/>
      <c r="M13" s="33"/>
      <c r="N13" s="33"/>
      <c r="O13" s="33"/>
      <c r="P13" s="33"/>
      <c r="Q13" s="33"/>
      <c r="R13" s="33"/>
      <c r="S13" s="33"/>
      <c r="T13" s="33"/>
    </row>
    <row r="14" spans="1:20" x14ac:dyDescent="0.2">
      <c r="A14" t="str">
        <f>+CONCATENATE($B$3," ",B5)</f>
        <v>Supervisión 2º Categoría</v>
      </c>
      <c r="B14" s="40" t="s">
        <v>47</v>
      </c>
      <c r="C14" s="33"/>
      <c r="D14" s="33"/>
      <c r="E14" s="16">
        <v>11</v>
      </c>
      <c r="F14" s="33"/>
      <c r="G14" s="16">
        <v>11</v>
      </c>
      <c r="H14" s="16">
        <v>11</v>
      </c>
      <c r="I14" s="16">
        <v>11</v>
      </c>
      <c r="J14" s="46">
        <v>10</v>
      </c>
      <c r="K14" s="47">
        <v>0.2</v>
      </c>
      <c r="L14" s="33"/>
      <c r="M14" s="33"/>
      <c r="N14" s="33"/>
      <c r="O14" s="33"/>
      <c r="P14" s="33"/>
      <c r="Q14" s="33"/>
      <c r="R14" s="33"/>
      <c r="S14" s="33"/>
      <c r="T14" s="33"/>
    </row>
    <row r="15" spans="1:20" x14ac:dyDescent="0.2">
      <c r="A15" t="str">
        <f>+CONCATENATE($C$3," ",C4)</f>
        <v>Administración 1º Categoría</v>
      </c>
      <c r="B15" s="40" t="s">
        <v>48</v>
      </c>
      <c r="C15" s="33"/>
      <c r="D15" s="33"/>
      <c r="E15" s="16">
        <v>12</v>
      </c>
      <c r="F15" s="33"/>
      <c r="G15" s="16">
        <v>12</v>
      </c>
      <c r="H15" s="16">
        <v>12</v>
      </c>
      <c r="I15" s="16">
        <v>12</v>
      </c>
      <c r="J15" s="46">
        <v>11</v>
      </c>
      <c r="K15" s="47">
        <v>0.22</v>
      </c>
      <c r="L15" s="33"/>
      <c r="M15" s="33"/>
      <c r="N15" s="33"/>
      <c r="O15" s="33"/>
      <c r="P15" s="33"/>
      <c r="Q15" s="33"/>
      <c r="R15" s="33"/>
      <c r="S15" s="33"/>
      <c r="T15" s="33"/>
    </row>
    <row r="16" spans="1:20" x14ac:dyDescent="0.2">
      <c r="A16" t="str">
        <f>+CONCATENATE($C$3," ",C5)</f>
        <v>Administración 2º Categoría</v>
      </c>
      <c r="B16" s="40" t="s">
        <v>49</v>
      </c>
      <c r="C16" s="33"/>
      <c r="D16" s="33"/>
      <c r="E16" s="16">
        <v>13</v>
      </c>
      <c r="F16" s="33"/>
      <c r="G16" s="16">
        <v>13</v>
      </c>
      <c r="H16" s="16">
        <v>13</v>
      </c>
      <c r="I16" s="16">
        <v>13</v>
      </c>
      <c r="J16" s="46">
        <v>12</v>
      </c>
      <c r="K16" s="45">
        <v>0.24</v>
      </c>
      <c r="L16" s="33"/>
      <c r="M16" s="33"/>
      <c r="N16" s="33"/>
      <c r="O16" s="33"/>
      <c r="P16" s="33"/>
      <c r="Q16" s="33"/>
      <c r="R16" s="33"/>
      <c r="S16" s="33"/>
      <c r="T16" s="33"/>
    </row>
    <row r="17" spans="1:20" x14ac:dyDescent="0.2">
      <c r="A17" t="str">
        <f>+CONCATENATE($C$3," ",C6)</f>
        <v>Administración 3º Categoría</v>
      </c>
      <c r="B17" s="40" t="s">
        <v>50</v>
      </c>
      <c r="C17" s="33"/>
      <c r="D17" s="33"/>
      <c r="E17" s="16">
        <v>14</v>
      </c>
      <c r="F17" s="33"/>
      <c r="G17" s="16">
        <v>14</v>
      </c>
      <c r="H17" s="16">
        <v>14</v>
      </c>
      <c r="I17" s="16">
        <v>14</v>
      </c>
      <c r="J17" s="46">
        <v>13</v>
      </c>
      <c r="K17" s="47">
        <v>0.26</v>
      </c>
      <c r="L17" s="33"/>
      <c r="M17" s="33"/>
      <c r="N17" s="33"/>
      <c r="O17" s="33"/>
      <c r="P17" s="33"/>
      <c r="Q17" s="33"/>
      <c r="R17" s="33"/>
      <c r="S17" s="33"/>
      <c r="T17" s="33"/>
    </row>
    <row r="18" spans="1:20" x14ac:dyDescent="0.2">
      <c r="A18" t="str">
        <f>+CONCATENATE($D$3," ",D4)</f>
        <v>Maestranza y Servicios 1º Categoría</v>
      </c>
      <c r="B18" s="41" t="s">
        <v>51</v>
      </c>
      <c r="E18" s="16">
        <v>15</v>
      </c>
      <c r="G18" s="16">
        <v>15</v>
      </c>
      <c r="H18" s="16">
        <v>15</v>
      </c>
      <c r="I18" s="16">
        <v>15</v>
      </c>
      <c r="J18" s="46">
        <v>14</v>
      </c>
      <c r="K18" s="47">
        <v>0.28000000000000003</v>
      </c>
    </row>
    <row r="19" spans="1:20" x14ac:dyDescent="0.2">
      <c r="A19" t="str">
        <f>+CONCATENATE($D$3," ",D5)</f>
        <v>Maestranza y Servicios 2º Categoría</v>
      </c>
      <c r="B19" s="42" t="s">
        <v>52</v>
      </c>
      <c r="E19" s="16">
        <v>16</v>
      </c>
      <c r="G19" s="16">
        <v>16</v>
      </c>
      <c r="H19" s="16">
        <v>16</v>
      </c>
      <c r="I19" s="16">
        <v>16</v>
      </c>
      <c r="J19" s="46">
        <v>15</v>
      </c>
      <c r="K19" s="45">
        <v>0.3</v>
      </c>
    </row>
    <row r="20" spans="1:20" x14ac:dyDescent="0.2">
      <c r="A20" t="str">
        <f>+CONCATENATE($D$3," ",D6)</f>
        <v>Maestranza y Servicios 3º Categoría</v>
      </c>
      <c r="B20" s="42" t="s">
        <v>53</v>
      </c>
      <c r="E20" s="16">
        <v>17</v>
      </c>
      <c r="G20" s="16">
        <v>17</v>
      </c>
      <c r="H20" s="16">
        <v>17</v>
      </c>
      <c r="I20" s="16">
        <v>17</v>
      </c>
      <c r="J20" s="46">
        <v>16</v>
      </c>
      <c r="K20" s="47">
        <v>0.32</v>
      </c>
    </row>
    <row r="21" spans="1:20" x14ac:dyDescent="0.2">
      <c r="A21" t="str">
        <f>+CONCATENATE($D$3," ",D7)</f>
        <v>Maestranza y Servicios 4º Categoría</v>
      </c>
      <c r="B21" s="42" t="s">
        <v>54</v>
      </c>
      <c r="E21" s="16">
        <v>18</v>
      </c>
      <c r="G21" s="16">
        <v>18</v>
      </c>
      <c r="H21" s="16">
        <v>18</v>
      </c>
      <c r="I21" s="16">
        <v>18</v>
      </c>
      <c r="J21" s="46">
        <v>17</v>
      </c>
      <c r="K21" s="47">
        <v>0.34</v>
      </c>
    </row>
    <row r="22" spans="1:20" x14ac:dyDescent="0.2">
      <c r="A22" t="str">
        <f>+CONCATENATE($D$3," ",D8)</f>
        <v>Maestranza y Servicios 5º Categoría</v>
      </c>
      <c r="B22" s="42" t="s">
        <v>55</v>
      </c>
      <c r="E22" s="16">
        <v>19</v>
      </c>
      <c r="G22" s="16">
        <v>19</v>
      </c>
      <c r="H22" s="16">
        <v>19</v>
      </c>
      <c r="I22" s="16">
        <v>19</v>
      </c>
      <c r="J22" s="46">
        <v>18</v>
      </c>
      <c r="K22" s="45">
        <v>0.36</v>
      </c>
    </row>
    <row r="23" spans="1:20" x14ac:dyDescent="0.2">
      <c r="A23" t="s">
        <v>66</v>
      </c>
      <c r="B23" s="41" t="s">
        <v>70</v>
      </c>
      <c r="E23" s="16">
        <v>20</v>
      </c>
      <c r="G23" s="16">
        <v>20</v>
      </c>
      <c r="H23" s="16">
        <v>20</v>
      </c>
      <c r="I23" s="16">
        <v>20</v>
      </c>
      <c r="J23" s="46">
        <v>19</v>
      </c>
      <c r="K23" s="47">
        <v>0.38</v>
      </c>
    </row>
    <row r="24" spans="1:20" x14ac:dyDescent="0.2">
      <c r="A24" t="s">
        <v>67</v>
      </c>
      <c r="B24" s="41" t="s">
        <v>71</v>
      </c>
      <c r="E24" s="16">
        <v>21</v>
      </c>
      <c r="G24" s="16">
        <v>21</v>
      </c>
      <c r="H24" s="16">
        <v>21</v>
      </c>
      <c r="I24" s="16">
        <v>21</v>
      </c>
      <c r="J24" s="46">
        <v>20</v>
      </c>
      <c r="K24" s="47">
        <v>0.4</v>
      </c>
    </row>
    <row r="25" spans="1:20" x14ac:dyDescent="0.2">
      <c r="A25" t="s">
        <v>68</v>
      </c>
      <c r="B25" s="41" t="s">
        <v>73</v>
      </c>
      <c r="E25" s="16">
        <v>22</v>
      </c>
      <c r="G25" s="16">
        <v>22</v>
      </c>
      <c r="H25" s="16">
        <v>22</v>
      </c>
      <c r="I25" s="16">
        <v>22</v>
      </c>
      <c r="J25" s="46">
        <v>21</v>
      </c>
      <c r="K25" s="45">
        <v>0.42</v>
      </c>
    </row>
    <row r="26" spans="1:20" x14ac:dyDescent="0.2">
      <c r="A26" t="s">
        <v>69</v>
      </c>
      <c r="B26" s="41" t="s">
        <v>72</v>
      </c>
      <c r="E26" s="16">
        <v>23</v>
      </c>
      <c r="G26" s="16">
        <v>23</v>
      </c>
      <c r="H26" s="16">
        <v>23</v>
      </c>
      <c r="I26" s="16">
        <v>23</v>
      </c>
      <c r="J26" s="46">
        <v>22</v>
      </c>
      <c r="K26" s="47">
        <v>0.44</v>
      </c>
    </row>
    <row r="27" spans="1:20" x14ac:dyDescent="0.2">
      <c r="E27" s="16">
        <v>24</v>
      </c>
      <c r="G27" s="16">
        <v>24</v>
      </c>
      <c r="H27" s="16">
        <v>24</v>
      </c>
      <c r="I27" s="16">
        <v>24</v>
      </c>
      <c r="J27" s="46">
        <v>23</v>
      </c>
      <c r="K27" s="47">
        <v>0.46</v>
      </c>
    </row>
    <row r="28" spans="1:20" x14ac:dyDescent="0.2">
      <c r="E28" s="16">
        <v>25</v>
      </c>
      <c r="G28" s="16">
        <v>25</v>
      </c>
      <c r="H28" s="16">
        <v>25</v>
      </c>
      <c r="I28" s="16">
        <v>25</v>
      </c>
      <c r="J28" s="46">
        <v>24</v>
      </c>
      <c r="K28" s="45">
        <v>0.48</v>
      </c>
    </row>
    <row r="29" spans="1:20" x14ac:dyDescent="0.2">
      <c r="E29" s="16">
        <v>26</v>
      </c>
      <c r="G29" s="16">
        <v>26</v>
      </c>
      <c r="H29" s="16">
        <v>26</v>
      </c>
      <c r="I29" s="16">
        <v>26</v>
      </c>
      <c r="J29" s="46">
        <v>25</v>
      </c>
      <c r="K29" s="47">
        <v>0.5</v>
      </c>
    </row>
    <row r="30" spans="1:20" x14ac:dyDescent="0.2">
      <c r="E30" s="16">
        <v>27</v>
      </c>
      <c r="G30" s="16">
        <v>27</v>
      </c>
      <c r="H30" s="16">
        <v>27</v>
      </c>
      <c r="I30" s="16">
        <v>27</v>
      </c>
      <c r="J30" s="46">
        <v>26</v>
      </c>
      <c r="K30" s="47">
        <v>0.52</v>
      </c>
    </row>
    <row r="31" spans="1:20" x14ac:dyDescent="0.2">
      <c r="E31" s="16">
        <v>28</v>
      </c>
      <c r="G31" s="16">
        <v>28</v>
      </c>
      <c r="H31" s="16">
        <v>28</v>
      </c>
      <c r="I31" s="16">
        <v>28</v>
      </c>
      <c r="J31" s="46">
        <v>27</v>
      </c>
      <c r="K31" s="45">
        <v>0.54</v>
      </c>
    </row>
    <row r="32" spans="1:20" x14ac:dyDescent="0.2">
      <c r="E32" s="16">
        <v>29</v>
      </c>
      <c r="G32" s="16">
        <v>29</v>
      </c>
      <c r="H32" s="16">
        <v>29</v>
      </c>
      <c r="I32" s="16">
        <v>29</v>
      </c>
      <c r="J32" s="46">
        <v>28</v>
      </c>
      <c r="K32" s="47">
        <v>0.56000000000000005</v>
      </c>
    </row>
    <row r="33" spans="5:11" x14ac:dyDescent="0.2">
      <c r="E33" s="16">
        <v>30</v>
      </c>
      <c r="G33" s="16">
        <v>30</v>
      </c>
      <c r="H33" s="16">
        <v>30</v>
      </c>
      <c r="I33" s="16">
        <v>30</v>
      </c>
      <c r="J33" s="46">
        <v>29</v>
      </c>
      <c r="K33" s="47">
        <v>0.57999999999999996</v>
      </c>
    </row>
    <row r="34" spans="5:11" x14ac:dyDescent="0.2">
      <c r="E34" s="16">
        <v>31</v>
      </c>
      <c r="G34" s="16">
        <v>31</v>
      </c>
      <c r="H34" s="16">
        <v>31</v>
      </c>
      <c r="I34" s="16">
        <v>31</v>
      </c>
      <c r="J34" s="46">
        <v>30</v>
      </c>
      <c r="K34" s="45">
        <v>0.6</v>
      </c>
    </row>
    <row r="35" spans="5:11" x14ac:dyDescent="0.2">
      <c r="E35" s="16">
        <v>32</v>
      </c>
      <c r="G35" s="16">
        <v>32</v>
      </c>
      <c r="H35" s="16">
        <v>32</v>
      </c>
      <c r="I35" s="16">
        <v>32</v>
      </c>
      <c r="J35" s="46">
        <v>31</v>
      </c>
      <c r="K35" s="47">
        <v>0.62</v>
      </c>
    </row>
    <row r="36" spans="5:11" x14ac:dyDescent="0.2">
      <c r="E36" s="16">
        <v>33</v>
      </c>
      <c r="G36" s="16">
        <v>33</v>
      </c>
      <c r="H36" s="16">
        <v>33</v>
      </c>
      <c r="I36" s="16">
        <v>33</v>
      </c>
      <c r="J36" s="46">
        <v>32</v>
      </c>
      <c r="K36" s="47">
        <v>0.64</v>
      </c>
    </row>
    <row r="37" spans="5:11" x14ac:dyDescent="0.2">
      <c r="E37" s="16">
        <v>34</v>
      </c>
      <c r="G37" s="16">
        <v>34</v>
      </c>
      <c r="H37" s="16">
        <v>34</v>
      </c>
      <c r="I37" s="16">
        <v>34</v>
      </c>
      <c r="J37" s="46">
        <v>33</v>
      </c>
      <c r="K37" s="45">
        <v>0.66</v>
      </c>
    </row>
    <row r="38" spans="5:11" x14ac:dyDescent="0.2">
      <c r="E38" s="16">
        <v>35</v>
      </c>
      <c r="G38" s="16">
        <v>35</v>
      </c>
      <c r="H38" s="16">
        <v>35</v>
      </c>
      <c r="I38" s="16">
        <v>35</v>
      </c>
      <c r="J38" s="46">
        <v>34</v>
      </c>
      <c r="K38" s="47">
        <v>0.68</v>
      </c>
    </row>
    <row r="39" spans="5:11" x14ac:dyDescent="0.2">
      <c r="E39" s="16">
        <v>36</v>
      </c>
      <c r="G39" s="16">
        <v>36</v>
      </c>
      <c r="H39" s="16">
        <v>36</v>
      </c>
      <c r="I39" s="16">
        <v>36</v>
      </c>
      <c r="J39" s="46">
        <v>35</v>
      </c>
      <c r="K39" s="47">
        <v>0.7</v>
      </c>
    </row>
    <row r="40" spans="5:11" x14ac:dyDescent="0.2">
      <c r="E40" s="16">
        <v>37</v>
      </c>
      <c r="G40" s="16">
        <v>37</v>
      </c>
      <c r="H40" s="16">
        <v>37</v>
      </c>
      <c r="I40" s="16">
        <v>37</v>
      </c>
      <c r="J40" s="46">
        <v>36</v>
      </c>
      <c r="K40" s="45">
        <v>0.72</v>
      </c>
    </row>
    <row r="41" spans="5:11" x14ac:dyDescent="0.2">
      <c r="E41" s="16">
        <v>38</v>
      </c>
      <c r="G41" s="16">
        <v>38</v>
      </c>
      <c r="H41" s="16">
        <v>38</v>
      </c>
      <c r="I41" s="16">
        <v>38</v>
      </c>
      <c r="J41" s="46">
        <v>37</v>
      </c>
      <c r="K41" s="47">
        <v>0.74</v>
      </c>
    </row>
    <row r="42" spans="5:11" x14ac:dyDescent="0.2">
      <c r="E42" s="16">
        <v>39</v>
      </c>
      <c r="G42" s="16">
        <v>39</v>
      </c>
      <c r="H42" s="16">
        <v>39</v>
      </c>
      <c r="I42" s="16">
        <v>39</v>
      </c>
      <c r="J42" s="46">
        <v>38</v>
      </c>
      <c r="K42" s="47">
        <v>0.76</v>
      </c>
    </row>
    <row r="43" spans="5:11" x14ac:dyDescent="0.2">
      <c r="E43" s="16">
        <v>40</v>
      </c>
      <c r="G43" s="16">
        <v>40</v>
      </c>
      <c r="H43" s="16">
        <v>40</v>
      </c>
      <c r="I43" s="16">
        <v>40</v>
      </c>
      <c r="J43" s="46">
        <v>39</v>
      </c>
      <c r="K43" s="45">
        <v>0.78</v>
      </c>
    </row>
    <row r="44" spans="5:11" x14ac:dyDescent="0.2">
      <c r="E44" s="16">
        <v>41</v>
      </c>
      <c r="G44" s="16">
        <v>41</v>
      </c>
      <c r="H44" s="16">
        <v>41</v>
      </c>
      <c r="I44" s="16">
        <v>41</v>
      </c>
      <c r="J44" s="46">
        <v>40</v>
      </c>
      <c r="K44" s="47">
        <v>0.8</v>
      </c>
    </row>
    <row r="45" spans="5:11" x14ac:dyDescent="0.2">
      <c r="E45" s="16">
        <v>42</v>
      </c>
      <c r="G45" s="16">
        <v>42</v>
      </c>
      <c r="H45" s="16">
        <v>42</v>
      </c>
      <c r="I45" s="16">
        <v>42</v>
      </c>
      <c r="J45" s="46">
        <v>41</v>
      </c>
      <c r="K45" s="47">
        <v>0.82</v>
      </c>
    </row>
    <row r="46" spans="5:11" x14ac:dyDescent="0.2">
      <c r="E46" s="16">
        <v>43</v>
      </c>
      <c r="G46" s="16">
        <v>43</v>
      </c>
      <c r="H46" s="16">
        <v>43</v>
      </c>
      <c r="I46" s="16">
        <v>43</v>
      </c>
      <c r="J46" s="46">
        <v>42</v>
      </c>
      <c r="K46" s="45">
        <v>0.84</v>
      </c>
    </row>
    <row r="47" spans="5:11" x14ac:dyDescent="0.2">
      <c r="E47" s="16">
        <v>44</v>
      </c>
      <c r="G47" s="16">
        <v>44</v>
      </c>
      <c r="H47" s="16">
        <v>44</v>
      </c>
      <c r="I47" s="16">
        <v>44</v>
      </c>
      <c r="J47" s="46">
        <v>43</v>
      </c>
      <c r="K47" s="47">
        <v>0.86</v>
      </c>
    </row>
    <row r="48" spans="5:11" x14ac:dyDescent="0.2">
      <c r="G48" s="16">
        <v>45</v>
      </c>
      <c r="J48" s="46">
        <v>44</v>
      </c>
      <c r="K48" s="47">
        <v>0.88</v>
      </c>
    </row>
    <row r="49" spans="7:11" x14ac:dyDescent="0.2">
      <c r="G49" s="16">
        <v>46</v>
      </c>
      <c r="J49" s="46">
        <v>45</v>
      </c>
      <c r="K49" s="45">
        <v>0.9</v>
      </c>
    </row>
    <row r="50" spans="7:11" x14ac:dyDescent="0.2">
      <c r="G50" s="16">
        <v>47</v>
      </c>
      <c r="J50" s="46">
        <v>46</v>
      </c>
      <c r="K50" s="47">
        <v>0.92</v>
      </c>
    </row>
    <row r="51" spans="7:11" x14ac:dyDescent="0.2">
      <c r="G51" s="16">
        <v>48</v>
      </c>
      <c r="J51" s="46">
        <v>47</v>
      </c>
      <c r="K51" s="47">
        <v>0.94</v>
      </c>
    </row>
    <row r="52" spans="7:11" x14ac:dyDescent="0.2">
      <c r="G52" s="16">
        <v>49</v>
      </c>
      <c r="J52" s="46">
        <v>48</v>
      </c>
      <c r="K52" s="45">
        <v>0.96</v>
      </c>
    </row>
    <row r="53" spans="7:11" x14ac:dyDescent="0.2">
      <c r="G53" s="16">
        <v>50</v>
      </c>
      <c r="J53" s="46">
        <v>49</v>
      </c>
      <c r="K53" s="47">
        <v>0.98</v>
      </c>
    </row>
    <row r="54" spans="7:11" x14ac:dyDescent="0.2">
      <c r="G54" s="16">
        <v>51</v>
      </c>
      <c r="J54" s="46">
        <v>50</v>
      </c>
      <c r="K54" s="47">
        <v>1</v>
      </c>
    </row>
    <row r="55" spans="7:11" x14ac:dyDescent="0.2">
      <c r="G55" s="16">
        <v>52</v>
      </c>
    </row>
    <row r="56" spans="7:11" x14ac:dyDescent="0.2">
      <c r="G56" s="16">
        <v>53</v>
      </c>
    </row>
    <row r="57" spans="7:11" x14ac:dyDescent="0.2">
      <c r="G57" s="16">
        <v>54</v>
      </c>
    </row>
    <row r="58" spans="7:11" x14ac:dyDescent="0.2">
      <c r="G58" s="16">
        <v>55</v>
      </c>
    </row>
    <row r="59" spans="7:11" x14ac:dyDescent="0.2">
      <c r="G59" s="16">
        <v>56</v>
      </c>
    </row>
    <row r="60" spans="7:11" x14ac:dyDescent="0.2">
      <c r="G60" s="16">
        <v>57</v>
      </c>
    </row>
    <row r="61" spans="7:11" x14ac:dyDescent="0.2">
      <c r="G61" s="16">
        <v>58</v>
      </c>
    </row>
    <row r="62" spans="7:11" x14ac:dyDescent="0.2">
      <c r="G62" s="16">
        <v>59</v>
      </c>
    </row>
    <row r="63" spans="7:11" x14ac:dyDescent="0.2">
      <c r="G63" s="16">
        <v>60</v>
      </c>
    </row>
    <row r="64" spans="7:11" x14ac:dyDescent="0.2">
      <c r="G64" s="16">
        <v>61</v>
      </c>
    </row>
    <row r="65" spans="7:7" x14ac:dyDescent="0.2">
      <c r="G65" s="16">
        <v>62</v>
      </c>
    </row>
    <row r="66" spans="7:7" x14ac:dyDescent="0.2">
      <c r="G66" s="16">
        <v>63</v>
      </c>
    </row>
    <row r="67" spans="7:7" x14ac:dyDescent="0.2">
      <c r="G67" s="16">
        <v>64</v>
      </c>
    </row>
    <row r="68" spans="7:7" x14ac:dyDescent="0.2">
      <c r="G68" s="16">
        <v>65</v>
      </c>
    </row>
    <row r="69" spans="7:7" x14ac:dyDescent="0.2">
      <c r="G69" s="16">
        <v>66</v>
      </c>
    </row>
    <row r="70" spans="7:7" x14ac:dyDescent="0.2">
      <c r="G70" s="16">
        <v>67</v>
      </c>
    </row>
    <row r="71" spans="7:7" x14ac:dyDescent="0.2">
      <c r="G71" s="16">
        <v>68</v>
      </c>
    </row>
    <row r="72" spans="7:7" x14ac:dyDescent="0.2">
      <c r="G72" s="16">
        <v>69</v>
      </c>
    </row>
    <row r="73" spans="7:7" x14ac:dyDescent="0.2">
      <c r="G73" s="16">
        <v>70</v>
      </c>
    </row>
    <row r="74" spans="7:7" x14ac:dyDescent="0.2">
      <c r="G74" s="16">
        <v>71</v>
      </c>
    </row>
    <row r="75" spans="7:7" x14ac:dyDescent="0.2">
      <c r="G75" s="16">
        <v>72</v>
      </c>
    </row>
    <row r="76" spans="7:7" x14ac:dyDescent="0.2">
      <c r="G76" s="16">
        <v>73</v>
      </c>
    </row>
    <row r="77" spans="7:7" x14ac:dyDescent="0.2">
      <c r="G77" s="16">
        <v>74</v>
      </c>
    </row>
    <row r="78" spans="7:7" x14ac:dyDescent="0.2">
      <c r="G78" s="16">
        <v>75</v>
      </c>
    </row>
    <row r="79" spans="7:7" x14ac:dyDescent="0.2">
      <c r="G79" s="16">
        <v>76</v>
      </c>
    </row>
    <row r="80" spans="7:7" x14ac:dyDescent="0.2">
      <c r="G80" s="16">
        <v>77</v>
      </c>
    </row>
    <row r="81" spans="7:7" x14ac:dyDescent="0.2">
      <c r="G81" s="16">
        <v>78</v>
      </c>
    </row>
    <row r="82" spans="7:7" x14ac:dyDescent="0.2">
      <c r="G82" s="16">
        <v>79</v>
      </c>
    </row>
    <row r="83" spans="7:7" x14ac:dyDescent="0.2">
      <c r="G83" s="16">
        <v>80</v>
      </c>
    </row>
  </sheetData>
  <sheetProtection sheet="1" objects="1" scenarios="1" selectLockedCells="1" selectUnlockedCells="1"/>
  <mergeCells count="1">
    <mergeCell ref="J3:K3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L22"/>
  <sheetViews>
    <sheetView showGridLines="0" showZeros="0" tabSelected="1" zoomScaleNormal="100" zoomScaleSheetLayoutView="100" workbookViewId="0">
      <selection activeCell="B8" sqref="B8:D8"/>
    </sheetView>
  </sheetViews>
  <sheetFormatPr baseColWidth="10" defaultRowHeight="15.75" x14ac:dyDescent="0.25"/>
  <cols>
    <col min="1" max="1" width="35.140625" style="18" customWidth="1"/>
    <col min="2" max="11" width="12.7109375" style="18" customWidth="1"/>
    <col min="12" max="12" width="13" style="18" customWidth="1"/>
    <col min="13" max="16384" width="11.42578125" style="18"/>
  </cols>
  <sheetData>
    <row r="1" spans="1:12" ht="99.95" customHeight="1" x14ac:dyDescent="0.25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2" ht="9" customHeight="1" x14ac:dyDescent="0.3">
      <c r="A2" s="19"/>
      <c r="B2" s="20"/>
    </row>
    <row r="3" spans="1:12" hidden="1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s="22" customFormat="1" ht="26.25" x14ac:dyDescent="0.3">
      <c r="A4" s="79" t="str">
        <f>+"SUELDOS DE "&amp;Datos!A24</f>
        <v>SUELDOS DE JUNIO 2026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</row>
    <row r="5" spans="1:12" s="22" customFormat="1" ht="19.5" customHeight="1" x14ac:dyDescent="0.3">
      <c r="A5" s="38"/>
      <c r="B5" s="23"/>
      <c r="C5" s="24"/>
      <c r="D5" s="25"/>
      <c r="E5" s="25"/>
      <c r="F5" s="25"/>
      <c r="G5" s="25"/>
      <c r="H5" s="25"/>
      <c r="I5" s="25"/>
      <c r="J5" s="25"/>
      <c r="K5" s="25"/>
      <c r="L5" s="25"/>
    </row>
    <row r="6" spans="1:12" s="22" customFormat="1" ht="20.100000000000001" customHeight="1" x14ac:dyDescent="0.3">
      <c r="A6" s="44" t="s">
        <v>26</v>
      </c>
      <c r="B6" s="70" t="s">
        <v>33</v>
      </c>
      <c r="C6" s="70"/>
      <c r="D6" s="70"/>
      <c r="E6" s="48"/>
      <c r="F6" s="72" t="s">
        <v>19</v>
      </c>
      <c r="G6" s="72"/>
      <c r="H6" s="72"/>
      <c r="I6" s="82">
        <f>IF($B$6&lt;&gt;"Docentes",IF($B$8&gt;29,$B$15/44*$B8,$B$15/44*$B8),$B$15*$B$8)</f>
        <v>1994305.9999999998</v>
      </c>
      <c r="J6" s="82"/>
      <c r="K6" s="82"/>
      <c r="L6" s="25"/>
    </row>
    <row r="7" spans="1:12" s="22" customFormat="1" ht="20.100000000000001" customHeight="1" x14ac:dyDescent="0.3">
      <c r="A7" s="44" t="s">
        <v>27</v>
      </c>
      <c r="B7" s="70" t="s">
        <v>21</v>
      </c>
      <c r="C7" s="70"/>
      <c r="D7" s="70"/>
      <c r="E7" s="48"/>
      <c r="F7" s="73" t="str">
        <f>"Antigüedad"&amp;" "&amp;VLOOKUP($B$9,Cargos!$J$4:$K$54,2,FALSE)*100&amp;"%"</f>
        <v>Antigüedad 0%</v>
      </c>
      <c r="G7" s="73"/>
      <c r="H7" s="73"/>
      <c r="I7" s="75">
        <f>I6*(VLOOKUP($B$9,Cargos!$J$4:$K$54,2,FALSE))</f>
        <v>0</v>
      </c>
      <c r="J7" s="75"/>
      <c r="K7" s="75"/>
      <c r="L7" s="25"/>
    </row>
    <row r="8" spans="1:12" s="22" customFormat="1" ht="20.100000000000001" customHeight="1" x14ac:dyDescent="0.3">
      <c r="A8" s="44" t="str">
        <f>+IF(B6&lt;&gt;"Docentes","CARGA HORARIA SEMANAL","CARGA HORARIA MENSUAL")</f>
        <v>CARGA HORARIA SEMANAL</v>
      </c>
      <c r="B8" s="81">
        <v>44</v>
      </c>
      <c r="C8" s="81"/>
      <c r="D8" s="81"/>
      <c r="E8" s="48"/>
      <c r="F8" s="72" t="s">
        <v>31</v>
      </c>
      <c r="G8" s="72"/>
      <c r="H8" s="72"/>
      <c r="I8" s="82">
        <f>(I6)*0.1</f>
        <v>199430.59999999998</v>
      </c>
      <c r="J8" s="82"/>
      <c r="K8" s="82"/>
      <c r="L8" s="25"/>
    </row>
    <row r="9" spans="1:12" s="22" customFormat="1" ht="20.100000000000001" customHeight="1" x14ac:dyDescent="0.3">
      <c r="A9" s="44" t="s">
        <v>80</v>
      </c>
      <c r="B9" s="81" t="s">
        <v>79</v>
      </c>
      <c r="C9" s="81"/>
      <c r="D9" s="81"/>
      <c r="E9" s="48"/>
      <c r="F9" s="73">
        <f>+IF($B$10="SI","Bonif. Título",)</f>
        <v>0</v>
      </c>
      <c r="G9" s="73"/>
      <c r="H9" s="73"/>
      <c r="I9" s="75">
        <f>+IF($B$10="SI",Datos!$B$2*Indices!$B$5,)</f>
        <v>0</v>
      </c>
      <c r="J9" s="75"/>
      <c r="K9" s="75"/>
      <c r="L9" s="25"/>
    </row>
    <row r="10" spans="1:12" s="22" customFormat="1" ht="20.100000000000001" customHeight="1" x14ac:dyDescent="0.3">
      <c r="A10" s="44" t="s">
        <v>56</v>
      </c>
      <c r="B10" s="70" t="s">
        <v>16</v>
      </c>
      <c r="C10" s="70"/>
      <c r="D10" s="70"/>
      <c r="E10" s="48"/>
      <c r="F10" s="72">
        <f>+IF($B$11="SI","Bonif. Idiomas",)</f>
        <v>0</v>
      </c>
      <c r="G10" s="72"/>
      <c r="H10" s="72"/>
      <c r="I10" s="82">
        <f>+IF($B$11="SI",Datos!$B$3*Indices!$B$5,)</f>
        <v>0</v>
      </c>
      <c r="J10" s="82"/>
      <c r="K10" s="82"/>
      <c r="L10" s="25"/>
    </row>
    <row r="11" spans="1:12" s="22" customFormat="1" ht="20.100000000000001" customHeight="1" x14ac:dyDescent="0.3">
      <c r="A11" s="44" t="s">
        <v>35</v>
      </c>
      <c r="B11" s="70" t="s">
        <v>16</v>
      </c>
      <c r="C11" s="70"/>
      <c r="D11" s="70"/>
      <c r="E11" s="48"/>
      <c r="F11" s="73">
        <f>+IF($B$12="SI","Falla de caja",)</f>
        <v>0</v>
      </c>
      <c r="G11" s="73"/>
      <c r="H11" s="73"/>
      <c r="I11" s="75">
        <f>+IF($B$12="SI",Datos!$B$4*Indices!$B$5,)</f>
        <v>0</v>
      </c>
      <c r="J11" s="75"/>
      <c r="K11" s="75"/>
      <c r="L11" s="25"/>
    </row>
    <row r="12" spans="1:12" s="22" customFormat="1" ht="20.100000000000001" customHeight="1" x14ac:dyDescent="0.3">
      <c r="A12" s="44" t="s">
        <v>74</v>
      </c>
      <c r="B12" s="70" t="s">
        <v>16</v>
      </c>
      <c r="C12" s="70"/>
      <c r="D12" s="70"/>
      <c r="E12" s="48"/>
      <c r="F12" s="76" t="s">
        <v>0</v>
      </c>
      <c r="G12" s="76"/>
      <c r="H12" s="76"/>
      <c r="I12" s="77">
        <f>SUM(I6:I11)</f>
        <v>2193736.5999999996</v>
      </c>
      <c r="J12" s="77"/>
      <c r="K12" s="77"/>
      <c r="L12" s="25"/>
    </row>
    <row r="13" spans="1:12" s="22" customFormat="1" ht="20.100000000000001" customHeight="1" x14ac:dyDescent="0.3">
      <c r="A13" s="44" t="s">
        <v>75</v>
      </c>
      <c r="B13" s="70" t="s">
        <v>16</v>
      </c>
      <c r="C13" s="70"/>
      <c r="D13" s="70"/>
      <c r="E13" s="48"/>
      <c r="F13" s="66" t="s">
        <v>2</v>
      </c>
      <c r="G13" s="66"/>
      <c r="H13" s="66"/>
      <c r="I13" s="64">
        <f>(I12*$B$16/100)</f>
        <v>416809.95399999991</v>
      </c>
      <c r="J13" s="64"/>
      <c r="K13" s="64"/>
      <c r="L13" s="25"/>
    </row>
    <row r="14" spans="1:12" s="22" customFormat="1" ht="16.5" x14ac:dyDescent="0.3">
      <c r="A14" s="26"/>
      <c r="B14" s="26"/>
      <c r="D14" s="31"/>
      <c r="E14" s="48"/>
      <c r="F14" s="67">
        <f>IF(B6&lt;&gt;"Docentes",IF(I14&gt;0,"O. Social (LCT Art. 92º Ter )",),)</f>
        <v>0</v>
      </c>
      <c r="G14" s="67"/>
      <c r="H14" s="67"/>
      <c r="I14" s="65">
        <f>IF($B$6&lt;&gt;"Docentes",IF((($B$15*1)-I12)*0.03&gt;0,IF($B$8&lt;30,(($B$15*1)-I12)*0.03,(($B$15*1)-I12)*0.03),),)</f>
        <v>0</v>
      </c>
      <c r="J14" s="65"/>
      <c r="K14" s="65"/>
      <c r="L14" s="25"/>
    </row>
    <row r="15" spans="1:12" s="22" customFormat="1" ht="20.100000000000001" customHeight="1" x14ac:dyDescent="0.3">
      <c r="A15" s="43" t="s">
        <v>28</v>
      </c>
      <c r="B15" s="71">
        <f>+IF(B6&lt;&gt;"Docentes",VLOOKUP(CONCATENATE(B6," ",B7),Indices!$A$1:$F$338,2,FALSE),VLOOKUP(B7,Indices!$A$1:$F$338,2,FALSE))</f>
        <v>1994306</v>
      </c>
      <c r="C15" s="71"/>
      <c r="D15" s="71"/>
      <c r="E15" s="48"/>
      <c r="F15" s="74" t="s">
        <v>1</v>
      </c>
      <c r="G15" s="74"/>
      <c r="H15" s="74"/>
      <c r="I15" s="68">
        <f>I12-I13-I14</f>
        <v>1776926.6459999997</v>
      </c>
      <c r="J15" s="68"/>
      <c r="K15" s="68"/>
      <c r="L15" s="25"/>
    </row>
    <row r="16" spans="1:12" s="22" customFormat="1" ht="20.100000000000001" customHeight="1" x14ac:dyDescent="0.3">
      <c r="A16" s="43" t="s">
        <v>76</v>
      </c>
      <c r="B16" s="69">
        <f>IF(B13="NO",Datos!B9,Datos!B9+1)</f>
        <v>19</v>
      </c>
      <c r="C16" s="69"/>
      <c r="D16" s="69"/>
      <c r="E16" s="48"/>
      <c r="L16" s="25"/>
    </row>
    <row r="17" spans="1:12" s="22" customFormat="1" ht="16.5" x14ac:dyDescent="0.3">
      <c r="A17" s="39"/>
      <c r="B17" s="27"/>
      <c r="C17" s="27"/>
      <c r="D17" s="27"/>
      <c r="E17" s="48"/>
      <c r="F17" s="28"/>
      <c r="G17" s="28"/>
      <c r="H17" s="28"/>
      <c r="I17" s="28"/>
      <c r="J17" s="28"/>
      <c r="K17" s="28"/>
      <c r="L17" s="24"/>
    </row>
    <row r="18" spans="1:12" s="22" customFormat="1" ht="16.5" x14ac:dyDescent="0.3">
      <c r="F18" s="18"/>
      <c r="G18" s="18"/>
      <c r="H18" s="18"/>
      <c r="I18" s="18"/>
      <c r="J18" s="18"/>
      <c r="K18" s="18"/>
    </row>
    <row r="19" spans="1:12" s="22" customFormat="1" ht="16.5" x14ac:dyDescent="0.3">
      <c r="A19" s="29"/>
      <c r="B19" s="30"/>
      <c r="C19" s="30"/>
      <c r="D19" s="28"/>
      <c r="E19" s="28"/>
      <c r="F19" s="18"/>
      <c r="G19" s="18"/>
      <c r="H19" s="18"/>
      <c r="I19" s="18"/>
      <c r="J19" s="18"/>
      <c r="K19" s="18"/>
      <c r="L19" s="28"/>
    </row>
    <row r="20" spans="1:12" ht="18.75" x14ac:dyDescent="0.3">
      <c r="A20" s="61" t="s">
        <v>32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3"/>
    </row>
    <row r="21" spans="1:12" ht="30" customHeight="1" x14ac:dyDescent="0.25">
      <c r="A21" s="55" t="str">
        <f>VLOOKUP(CONCATENATE(B6," ",B7),Cargos!A13:B220,2,FALSE)</f>
        <v>Comprende al personal con responsabilidad y atribuciones para dirigir y distribuir el trabajo entre el personal de la sede, establecimiento o sector, recibiendo órdenes directas de la gerencia general y/o del órgano directivo de la entidad, tales como: contador o jefe de contaduría; intendente general; asesor legal; asesor médico; encargado registro automotores; encargado de filial, farmacéutico; jefe de mantenimiento y conservación; intendente campo de deportes o sede social; mayordomo campo deportes o sede social; programador; analista programador.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</row>
    <row r="22" spans="1:12" ht="30" customHeight="1" x14ac:dyDescent="0.25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60"/>
    </row>
  </sheetData>
  <sheetProtection algorithmName="SHA-512" hashValue="UTX39P+d9KSqbAEcV6UyYZ6TeeCDduopZwvb2LG9ZqkI9UcuBzbPD5PUDD8xJHWK3RJvbVogECQcJ0FA2HkmiQ==" saltValue="c7EwN5AoX+3aCt6d9F3VUw==" spinCount="100000" sheet="1" objects="1" scenarios="1" selectLockedCells="1"/>
  <mergeCells count="34">
    <mergeCell ref="A1:L1"/>
    <mergeCell ref="A4:L4"/>
    <mergeCell ref="B6:D6"/>
    <mergeCell ref="B7:D7"/>
    <mergeCell ref="B10:D10"/>
    <mergeCell ref="F6:H6"/>
    <mergeCell ref="B8:D8"/>
    <mergeCell ref="F7:H7"/>
    <mergeCell ref="F8:H8"/>
    <mergeCell ref="I6:K6"/>
    <mergeCell ref="I7:K7"/>
    <mergeCell ref="I8:K8"/>
    <mergeCell ref="I9:K9"/>
    <mergeCell ref="I10:K10"/>
    <mergeCell ref="B9:D9"/>
    <mergeCell ref="B11:D11"/>
    <mergeCell ref="F10:H10"/>
    <mergeCell ref="F9:H9"/>
    <mergeCell ref="F15:H15"/>
    <mergeCell ref="I11:K11"/>
    <mergeCell ref="F12:H12"/>
    <mergeCell ref="F11:H11"/>
    <mergeCell ref="I12:K12"/>
    <mergeCell ref="B12:D12"/>
    <mergeCell ref="A21:L22"/>
    <mergeCell ref="A20:L20"/>
    <mergeCell ref="I13:K13"/>
    <mergeCell ref="I14:K14"/>
    <mergeCell ref="F13:H13"/>
    <mergeCell ref="F14:H14"/>
    <mergeCell ref="I15:K15"/>
    <mergeCell ref="B16:D16"/>
    <mergeCell ref="B13:D13"/>
    <mergeCell ref="B15:D15"/>
  </mergeCells>
  <phoneticPr fontId="0" type="noConversion"/>
  <dataValidations count="5">
    <dataValidation type="list" allowBlank="1" showInputMessage="1" showErrorMessage="1" sqref="B7" xr:uid="{00000000-0002-0000-0300-000000000000}">
      <formula1>INDIRECT(SUBSTITUTE(B6," ","_"))</formula1>
    </dataValidation>
    <dataValidation type="list" allowBlank="1" showInputMessage="1" showErrorMessage="1" sqref="B8" xr:uid="{00000000-0002-0000-0300-000001000000}">
      <formula1>INDIRECT(CONCATENATE("Carga_Horaria_",SUBSTITUTE(B6," ","_")))</formula1>
    </dataValidation>
    <dataValidation type="list" allowBlank="1" showInputMessage="1" showErrorMessage="1" sqref="A14 B10:B13" xr:uid="{00000000-0002-0000-0300-000002000000}">
      <formula1>Opciones</formula1>
    </dataValidation>
    <dataValidation type="list" allowBlank="1" showInputMessage="1" showErrorMessage="1" sqref="B6" xr:uid="{00000000-0002-0000-0300-000003000000}">
      <formula1>NIVEL</formula1>
    </dataValidation>
    <dataValidation type="list" allowBlank="1" showInputMessage="1" showErrorMessage="1" sqref="B9:D9" xr:uid="{00000000-0002-0000-0300-000004000000}">
      <formula1>Antiguedad</formula1>
    </dataValidation>
  </dataValidations>
  <printOptions horizontalCentered="1"/>
  <pageMargins left="0.39" right="0.19" top="0.42" bottom="0.37" header="0" footer="0"/>
  <pageSetup paperSize="5" scale="82" orientation="landscape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12</vt:i4>
      </vt:variant>
    </vt:vector>
  </HeadingPairs>
  <TitlesOfParts>
    <vt:vector size="16" baseType="lpstr">
      <vt:lpstr>Indices</vt:lpstr>
      <vt:lpstr>Datos</vt:lpstr>
      <vt:lpstr>Cargos</vt:lpstr>
      <vt:lpstr>Grilla Personal</vt:lpstr>
      <vt:lpstr>Administración</vt:lpstr>
      <vt:lpstr>Antiguedad</vt:lpstr>
      <vt:lpstr>'Grilla Personal'!Área_de_impresión</vt:lpstr>
      <vt:lpstr>Carga_Horaria_Administración</vt:lpstr>
      <vt:lpstr>Carga_Horaria_Docentes</vt:lpstr>
      <vt:lpstr>Carga_Horaria_Maestranza_y_Servicios</vt:lpstr>
      <vt:lpstr>Carga_Horaria_Supervisión</vt:lpstr>
      <vt:lpstr>Docentes</vt:lpstr>
      <vt:lpstr>Maestranza_y_Servicios</vt:lpstr>
      <vt:lpstr>NIVEL</vt:lpstr>
      <vt:lpstr>Opciones</vt:lpstr>
      <vt:lpstr>Supervisión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Borlenghi &amp; Asoc</dc:creator>
  <cp:lastModifiedBy>Julio</cp:lastModifiedBy>
  <cp:lastPrinted>2020-12-18T19:31:32Z</cp:lastPrinted>
  <dcterms:created xsi:type="dcterms:W3CDTF">2004-09-03T16:19:55Z</dcterms:created>
  <dcterms:modified xsi:type="dcterms:W3CDTF">2026-05-21T19:02:14Z</dcterms:modified>
</cp:coreProperties>
</file>