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6\"/>
    </mc:Choice>
  </mc:AlternateContent>
  <xr:revisionPtr revIDLastSave="0" documentId="13_ncr:1_{0BE15F99-C545-4431-89B8-DB67A6FB2648}" xr6:coauthVersionLast="47" xr6:coauthVersionMax="47" xr10:uidLastSave="{00000000-0000-0000-0000-000000000000}"/>
  <workbookProtection workbookAlgorithmName="SHA-512" workbookHashValue="CrBeSWEJdFcRn/sGkYmbhkddiEsXH0CAW+VrJmx5l+wap4q/kDGWRJqQnqLQmKvZAYTolVQiz7BczZjIi/bmzw==" workbookSaltValue="9/SXaDVyI13FXk7nRBVPTg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7" l="1"/>
  <c r="I6" i="17" s="1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7" i="17" l="1"/>
  <c r="I12" i="17" s="1"/>
  <c r="I8" i="17"/>
  <c r="I13" i="17" l="1"/>
  <c r="I15" i="17" s="1"/>
  <c r="I14" i="17"/>
  <c r="F14" i="17" s="1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<sst xmlns="http://schemas.openxmlformats.org/spreadsheetml/2006/main" count="105" uniqueCount="82">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</sst>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0" fontId="0" fillId="3" borderId="0" xfId="0" applyFill="1" applyAlignment="1">
      <alignment horizontal="center"/>
    </xf>
    <xf numFmtId="0" fontId="15" fillId="7" borderId="9" xfId="0" applyFont="1" applyFill="1" applyBorder="1" applyAlignment="1" applyProtection="1">
      <alignment horizontal="center"/>
      <protection hidden="1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4" fontId="20" fillId="0" borderId="9" xfId="0" applyNumberFormat="1" applyFont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2" fontId="20" fillId="0" borderId="9" xfId="0" applyNumberFormat="1" applyFont="1" applyBorder="1" applyAlignment="1" applyProtection="1">
      <alignment horizontal="center"/>
      <protection hidden="1"/>
    </xf>
    <xf numFmtId="4" fontId="20" fillId="6" borderId="9" xfId="1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4" fontId="0" fillId="0" borderId="7" xfId="0" applyNumberFormat="1" applyBorder="1" applyProtection="1"/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17</xdr:row>
      <xdr:rowOff>85725</xdr:rowOff>
    </xdr:from>
    <xdr:to>
      <xdr:col>5</xdr:col>
      <xdr:colOff>647700</xdr:colOff>
      <xdr:row>18</xdr:row>
      <xdr:rowOff>123825</xdr:rowOff>
    </xdr:to>
    <xdr:pic macro="[0]!Macro1">
      <xdr:nvPicPr>
        <xdr:cNvPr id="13696" name="Picture 84" descr="boton_imprimir">
          <a:extLst>
            <a:ext uri="{FF2B5EF4-FFF2-40B4-BE49-F238E27FC236}">
              <a16:creationId xmlns:a16="http://schemas.microsoft.com/office/drawing/2014/main" id="{A994CFFA-472C-4F4D-9A0D-808D787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943475"/>
          <a:ext cx="1209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7" name="3 Imagen" descr="sueldos.png">
          <a:extLst>
            <a:ext uri="{FF2B5EF4-FFF2-40B4-BE49-F238E27FC236}">
              <a16:creationId xmlns:a16="http://schemas.microsoft.com/office/drawing/2014/main" id="{5BCE8804-1CC1-4224-BE60-6BDC08C2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8" name="4 Imagen" descr="pie Planilla.png">
          <a:extLst>
            <a:ext uri="{FF2B5EF4-FFF2-40B4-BE49-F238E27FC236}">
              <a16:creationId xmlns:a16="http://schemas.microsoft.com/office/drawing/2014/main" id="{A50ED629-2D31-40DC-976C-7F61B0AE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9"/>
  <sheetViews>
    <sheetView workbookViewId="0">
      <selection activeCell="E7" sqref="E7"/>
    </sheetView>
  </sheetViews>
  <sheetFormatPr baseColWidth="10" defaultRowHeight="12.75" x14ac:dyDescent="0.2"/>
  <cols>
    <col min="1" max="1" width="58.7109375" customWidth="1"/>
    <col min="2" max="2" width="11.7109375" bestFit="1" customWidth="1"/>
    <col min="4" max="4" width="16.85546875" bestFit="1" customWidth="1"/>
    <col min="7" max="7" width="13.28515625" bestFit="1" customWidth="1"/>
  </cols>
  <sheetData>
    <row r="1" spans="1:9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9" x14ac:dyDescent="0.2">
      <c r="A2" s="10" t="s">
        <v>36</v>
      </c>
      <c r="B2" s="81">
        <v>1763354</v>
      </c>
      <c r="C2" s="11">
        <v>0</v>
      </c>
      <c r="D2" s="49"/>
      <c r="E2" s="32"/>
      <c r="F2" s="13"/>
      <c r="G2" s="1"/>
      <c r="H2" s="37"/>
      <c r="I2" s="37"/>
    </row>
    <row r="3" spans="1:9" x14ac:dyDescent="0.2">
      <c r="A3" s="10" t="s">
        <v>37</v>
      </c>
      <c r="B3" s="81">
        <v>1633283</v>
      </c>
      <c r="C3" s="11">
        <v>0</v>
      </c>
      <c r="D3" s="12"/>
      <c r="E3" s="32"/>
      <c r="F3" s="13"/>
      <c r="G3" s="1"/>
      <c r="H3" s="37"/>
      <c r="I3" s="37"/>
    </row>
    <row r="4" spans="1:9" x14ac:dyDescent="0.2">
      <c r="A4" s="10" t="s">
        <v>38</v>
      </c>
      <c r="B4" s="81">
        <v>1556502</v>
      </c>
      <c r="C4" s="11">
        <v>0</v>
      </c>
      <c r="D4" s="12"/>
      <c r="E4" s="32"/>
      <c r="F4" s="13"/>
      <c r="G4" s="1"/>
      <c r="H4" s="37"/>
      <c r="I4" s="37"/>
    </row>
    <row r="5" spans="1:9" x14ac:dyDescent="0.2">
      <c r="A5" s="10" t="s">
        <v>39</v>
      </c>
      <c r="B5" s="81">
        <v>1490648</v>
      </c>
      <c r="C5" s="11">
        <v>0</v>
      </c>
      <c r="D5" s="12"/>
      <c r="E5" s="32"/>
      <c r="F5" s="13"/>
      <c r="G5" s="1"/>
      <c r="H5" s="37"/>
      <c r="I5" s="37"/>
    </row>
    <row r="6" spans="1:9" x14ac:dyDescent="0.2">
      <c r="A6" s="10" t="s">
        <v>40</v>
      </c>
      <c r="B6" s="81">
        <v>1344564</v>
      </c>
      <c r="C6" s="11">
        <v>0</v>
      </c>
      <c r="D6" s="12"/>
      <c r="E6" s="32"/>
      <c r="F6" s="13"/>
      <c r="G6" s="1"/>
      <c r="H6" s="37"/>
      <c r="I6" s="37"/>
    </row>
    <row r="7" spans="1:9" x14ac:dyDescent="0.2">
      <c r="A7" s="10" t="s">
        <v>41</v>
      </c>
      <c r="B7" s="81">
        <v>1548664</v>
      </c>
      <c r="C7" s="11">
        <v>0</v>
      </c>
      <c r="H7" s="37"/>
      <c r="I7" s="37"/>
    </row>
    <row r="8" spans="1:9" x14ac:dyDescent="0.2">
      <c r="A8" s="10" t="s">
        <v>42</v>
      </c>
      <c r="B8" s="81">
        <v>1474698</v>
      </c>
      <c r="C8" s="11">
        <v>0</v>
      </c>
      <c r="H8" s="37"/>
      <c r="I8" s="37"/>
    </row>
    <row r="9" spans="1:9" x14ac:dyDescent="0.2">
      <c r="A9" s="10" t="s">
        <v>43</v>
      </c>
      <c r="B9" s="81">
        <v>1403763</v>
      </c>
      <c r="C9" s="11">
        <v>0</v>
      </c>
      <c r="H9" s="37"/>
      <c r="I9" s="37"/>
    </row>
    <row r="10" spans="1:9" x14ac:dyDescent="0.2">
      <c r="A10" s="10" t="s">
        <v>44</v>
      </c>
      <c r="B10" s="81">
        <v>1336599</v>
      </c>
      <c r="C10" s="11">
        <v>0</v>
      </c>
      <c r="H10" s="37"/>
      <c r="I10" s="37"/>
    </row>
    <row r="11" spans="1:9" x14ac:dyDescent="0.2">
      <c r="A11" s="10" t="s">
        <v>45</v>
      </c>
      <c r="B11" s="81">
        <v>1275225</v>
      </c>
      <c r="C11" s="11">
        <v>0</v>
      </c>
      <c r="H11" s="37"/>
      <c r="I11" s="37"/>
    </row>
    <row r="12" spans="1:9" x14ac:dyDescent="0.2">
      <c r="A12" s="10" t="s">
        <v>62</v>
      </c>
      <c r="B12" s="81">
        <v>10013</v>
      </c>
      <c r="C12" s="11">
        <v>0</v>
      </c>
      <c r="D12" t="str">
        <f>+"Docentes "&amp;A12</f>
        <v>Docentes Grupo I</v>
      </c>
      <c r="H12" s="37"/>
      <c r="I12" s="37"/>
    </row>
    <row r="13" spans="1:9" x14ac:dyDescent="0.2">
      <c r="A13" s="10" t="s">
        <v>63</v>
      </c>
      <c r="B13" s="81">
        <v>9706</v>
      </c>
      <c r="C13" s="11">
        <v>0</v>
      </c>
      <c r="D13" t="str">
        <f>+"Docentes "&amp;A13</f>
        <v>Docentes Grupo II</v>
      </c>
      <c r="H13" s="37"/>
      <c r="I13" s="37"/>
    </row>
    <row r="14" spans="1:9" x14ac:dyDescent="0.2">
      <c r="A14" s="10" t="s">
        <v>65</v>
      </c>
      <c r="B14" s="81">
        <v>8760</v>
      </c>
      <c r="C14" s="11">
        <v>0</v>
      </c>
      <c r="D14" t="str">
        <f>+"Docentes "&amp;A14</f>
        <v>Docentes Grupo III</v>
      </c>
      <c r="H14" s="37"/>
      <c r="I14" s="37"/>
    </row>
    <row r="15" spans="1:9" x14ac:dyDescent="0.2">
      <c r="A15" s="10" t="s">
        <v>64</v>
      </c>
      <c r="B15" s="81">
        <v>8468</v>
      </c>
      <c r="C15" s="11">
        <v>0</v>
      </c>
      <c r="D15" t="str">
        <f>+"Docentes "&amp;A15</f>
        <v>Docentes Grupo IV</v>
      </c>
      <c r="H15" s="37"/>
      <c r="I15" s="37"/>
    </row>
    <row r="16" spans="1:9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4" sqref="A24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2" t="s">
        <v>78</v>
      </c>
      <c r="K3" s="52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11" sqref="B11:D11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79" t="str">
        <f>+"SUELDOS DE "&amp;Datos!A24</f>
        <v>SUELDOS DE FEBRERO 2026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70" t="s">
        <v>33</v>
      </c>
      <c r="C6" s="70"/>
      <c r="D6" s="70"/>
      <c r="E6" s="48"/>
      <c r="F6" s="76" t="s">
        <v>19</v>
      </c>
      <c r="G6" s="76"/>
      <c r="H6" s="76"/>
      <c r="I6" s="73">
        <f>IF($B$6&lt;&gt;"Docentes",IF($B$8&gt;29,$B$15,$B$15/44*$B8),$B$15*$B$8)</f>
        <v>1763354</v>
      </c>
      <c r="J6" s="73"/>
      <c r="K6" s="73"/>
      <c r="L6" s="25"/>
    </row>
    <row r="7" spans="1:12" s="22" customFormat="1" ht="20.100000000000001" customHeight="1" x14ac:dyDescent="0.3">
      <c r="A7" s="44" t="s">
        <v>27</v>
      </c>
      <c r="B7" s="70" t="s">
        <v>21</v>
      </c>
      <c r="C7" s="70"/>
      <c r="D7" s="70"/>
      <c r="E7" s="48"/>
      <c r="F7" s="54" t="str">
        <f>"Antigüedad"&amp;" "&amp;VLOOKUP($B$9,Cargos!$J$4:$K$54,2,FALSE)*100&amp;"%"</f>
        <v>Antigüedad 0%</v>
      </c>
      <c r="G7" s="54"/>
      <c r="H7" s="54"/>
      <c r="I7" s="74">
        <f>I6*(VLOOKUP($B$9,Cargos!$J$4:$K$54,2,FALSE))</f>
        <v>0</v>
      </c>
      <c r="J7" s="74"/>
      <c r="K7" s="74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75">
        <v>44</v>
      </c>
      <c r="C8" s="75"/>
      <c r="D8" s="75"/>
      <c r="E8" s="48"/>
      <c r="F8" s="76" t="s">
        <v>31</v>
      </c>
      <c r="G8" s="76"/>
      <c r="H8" s="76"/>
      <c r="I8" s="73">
        <f>(I6)*0.1</f>
        <v>176335.40000000002</v>
      </c>
      <c r="J8" s="73"/>
      <c r="K8" s="73"/>
      <c r="L8" s="25"/>
    </row>
    <row r="9" spans="1:12" s="22" customFormat="1" ht="20.100000000000001" customHeight="1" x14ac:dyDescent="0.3">
      <c r="A9" s="44" t="s">
        <v>80</v>
      </c>
      <c r="B9" s="75" t="s">
        <v>79</v>
      </c>
      <c r="C9" s="75"/>
      <c r="D9" s="75"/>
      <c r="E9" s="48"/>
      <c r="F9" s="54">
        <f>+IF($B$10="SI","Bonif. Título",)</f>
        <v>0</v>
      </c>
      <c r="G9" s="54"/>
      <c r="H9" s="54"/>
      <c r="I9" s="74">
        <f>+IF($B$10="SI",Datos!$B$2*Indices!$B$5,)</f>
        <v>0</v>
      </c>
      <c r="J9" s="74"/>
      <c r="K9" s="74"/>
      <c r="L9" s="25"/>
    </row>
    <row r="10" spans="1:12" s="22" customFormat="1" ht="20.100000000000001" customHeight="1" x14ac:dyDescent="0.3">
      <c r="A10" s="44" t="s">
        <v>56</v>
      </c>
      <c r="B10" s="70" t="s">
        <v>16</v>
      </c>
      <c r="C10" s="70"/>
      <c r="D10" s="70"/>
      <c r="E10" s="48"/>
      <c r="F10" s="76">
        <f>+IF($B$11="SI","Bonif. Idiomas",)</f>
        <v>0</v>
      </c>
      <c r="G10" s="76"/>
      <c r="H10" s="76"/>
      <c r="I10" s="73">
        <f>+IF($B$11="SI",Datos!$B$3*Indices!$B$5,)</f>
        <v>0</v>
      </c>
      <c r="J10" s="73"/>
      <c r="K10" s="73"/>
      <c r="L10" s="25"/>
    </row>
    <row r="11" spans="1:12" s="22" customFormat="1" ht="20.100000000000001" customHeight="1" x14ac:dyDescent="0.3">
      <c r="A11" s="44" t="s">
        <v>35</v>
      </c>
      <c r="B11" s="70" t="s">
        <v>16</v>
      </c>
      <c r="C11" s="70"/>
      <c r="D11" s="70"/>
      <c r="E11" s="48"/>
      <c r="F11" s="54">
        <f>+IF($B$12="SI","Falla de caja",)</f>
        <v>0</v>
      </c>
      <c r="G11" s="54"/>
      <c r="H11" s="54"/>
      <c r="I11" s="74">
        <f>+IF($B$12="SI",Datos!$B$4*Indices!$B$5,)</f>
        <v>0</v>
      </c>
      <c r="J11" s="74"/>
      <c r="K11" s="74"/>
      <c r="L11" s="25"/>
    </row>
    <row r="12" spans="1:12" s="22" customFormat="1" ht="20.100000000000001" customHeight="1" x14ac:dyDescent="0.3">
      <c r="A12" s="44" t="s">
        <v>74</v>
      </c>
      <c r="B12" s="70" t="s">
        <v>16</v>
      </c>
      <c r="C12" s="70"/>
      <c r="D12" s="70"/>
      <c r="E12" s="48"/>
      <c r="F12" s="53" t="s">
        <v>0</v>
      </c>
      <c r="G12" s="53"/>
      <c r="H12" s="53"/>
      <c r="I12" s="71">
        <f>SUM(I6:I11)</f>
        <v>1939689.4</v>
      </c>
      <c r="J12" s="71"/>
      <c r="K12" s="71"/>
      <c r="L12" s="25"/>
    </row>
    <row r="13" spans="1:12" s="22" customFormat="1" ht="20.100000000000001" customHeight="1" x14ac:dyDescent="0.3">
      <c r="A13" s="44" t="s">
        <v>75</v>
      </c>
      <c r="B13" s="70" t="s">
        <v>16</v>
      </c>
      <c r="C13" s="70"/>
      <c r="D13" s="70"/>
      <c r="E13" s="48"/>
      <c r="F13" s="66" t="s">
        <v>2</v>
      </c>
      <c r="G13" s="66"/>
      <c r="H13" s="66"/>
      <c r="I13" s="64">
        <f>(I12*$B$16/100)</f>
        <v>368540.98600000003</v>
      </c>
      <c r="J13" s="64"/>
      <c r="K13" s="64"/>
      <c r="L13" s="25"/>
    </row>
    <row r="14" spans="1:12" s="22" customFormat="1" ht="16.5" x14ac:dyDescent="0.3">
      <c r="A14" s="26"/>
      <c r="B14" s="26"/>
      <c r="D14" s="31"/>
      <c r="E14" s="48"/>
      <c r="F14" s="67">
        <f>IF(B6&lt;&gt;"Docentes",IF(I14&gt;0,"O. Social (LCT Art. 92º Ter )",),)</f>
        <v>0</v>
      </c>
      <c r="G14" s="67"/>
      <c r="H14" s="67"/>
      <c r="I14" s="65">
        <f>IF($B$6&lt;&gt;"Docentes",IF((($B$15*1)-I12)*0.03&gt;0,IF($B$8&lt;30,(($B$15*1)-I12)*0.03,0),),)</f>
        <v>0</v>
      </c>
      <c r="J14" s="65"/>
      <c r="K14" s="65"/>
      <c r="L14" s="25"/>
    </row>
    <row r="15" spans="1:12" s="22" customFormat="1" ht="20.100000000000001" customHeight="1" x14ac:dyDescent="0.3">
      <c r="A15" s="43" t="s">
        <v>28</v>
      </c>
      <c r="B15" s="77">
        <f>+IF(B6&lt;&gt;"Docentes",VLOOKUP(CONCATENATE(B6," ",B7),Indices!$A$1:$F$338,2,FALSE),VLOOKUP(B7,Indices!$A$1:$F$338,2,FALSE))</f>
        <v>1763354</v>
      </c>
      <c r="C15" s="77"/>
      <c r="D15" s="77"/>
      <c r="E15" s="48"/>
      <c r="F15" s="72" t="s">
        <v>1</v>
      </c>
      <c r="G15" s="72"/>
      <c r="H15" s="72"/>
      <c r="I15" s="68">
        <f>I12-I13-I14</f>
        <v>1571148.4139999999</v>
      </c>
      <c r="J15" s="68"/>
      <c r="K15" s="68"/>
      <c r="L15" s="25"/>
    </row>
    <row r="16" spans="1:12" s="22" customFormat="1" ht="20.100000000000001" customHeight="1" x14ac:dyDescent="0.3">
      <c r="A16" s="43" t="s">
        <v>76</v>
      </c>
      <c r="B16" s="69">
        <f>IF(B13="NO",Datos!B9,Datos!B9+1)</f>
        <v>19</v>
      </c>
      <c r="C16" s="69"/>
      <c r="D16" s="69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61" t="s">
        <v>32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3"/>
    </row>
    <row r="21" spans="1:12" ht="30" customHeight="1" x14ac:dyDescent="0.25">
      <c r="A21" s="55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7"/>
    </row>
    <row r="22" spans="1:12" ht="30" customHeight="1" x14ac:dyDescent="0.2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60"/>
    </row>
  </sheetData>
  <sheetProtection algorithmName="SHA-512" hashValue="XrPwVYnykKP8UQFDBISTYESWCbdSMXUNjkQwEPS8tfAf45TSa3LxzKIizonP4yn6+sbQIgM+FpB5rA0licKmaQ==" saltValue="4TVgaocZLMcyVrBRhb2+sg==" spinCount="100000" sheet="1" objects="1" scenarios="1" selectLockedCells="1"/>
  <mergeCells count="34">
    <mergeCell ref="A1:L1"/>
    <mergeCell ref="A4:L4"/>
    <mergeCell ref="B6:D6"/>
    <mergeCell ref="B7:D7"/>
    <mergeCell ref="B10:D10"/>
    <mergeCell ref="F6:H6"/>
    <mergeCell ref="B8:D8"/>
    <mergeCell ref="F7:H7"/>
    <mergeCell ref="F8:H8"/>
    <mergeCell ref="B15:D15"/>
    <mergeCell ref="B9:D9"/>
    <mergeCell ref="B11:D11"/>
    <mergeCell ref="F10:H10"/>
    <mergeCell ref="F9:H9"/>
    <mergeCell ref="F15:H15"/>
    <mergeCell ref="I6:K6"/>
    <mergeCell ref="I7:K7"/>
    <mergeCell ref="I8:K8"/>
    <mergeCell ref="I9:K9"/>
    <mergeCell ref="I10:K10"/>
    <mergeCell ref="I11:K11"/>
    <mergeCell ref="F12:H12"/>
    <mergeCell ref="F11:H11"/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I12:K12"/>
    <mergeCell ref="B12:D12"/>
  </mergeCells>
  <phoneticPr fontId="0" type="noConversion"/>
  <dataValidations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2026-03-04T20:35:33Z</dcterms:modified>
</cp:coreProperties>
</file>