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5\"/>
    </mc:Choice>
  </mc:AlternateContent>
  <xr:revisionPtr revIDLastSave="0" documentId="13_ncr:1_{9CA7D933-3414-4643-99E6-6146B67B9C1B}" xr6:coauthVersionLast="47" xr6:coauthVersionMax="47" xr10:uidLastSave="{00000000-0000-0000-0000-000000000000}"/>
  <workbookProtection workbookAlgorithmName="SHA-512" workbookHashValue="p5xd351D3yyAc7nmEUKhBBVIxkLxEda8NRtoAKGvCDrEeUxSf9RDAmT2idbiYK4Xe9bvIM9m+0u8cuxswWPT2Q==" workbookSaltValue="9utriBdtY1jz4+lErB3axg==" workbookSpinCount="100000" lockStructure="1"/>
  <bookViews>
    <workbookView xWindow="-120" yWindow="-120" windowWidth="29040" windowHeight="158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9" l="1"/>
  <c r="B17" i="9"/>
  <c r="C4" i="9"/>
  <c r="B16" i="9" l="1"/>
  <c r="B10" i="9"/>
  <c r="B4" i="9"/>
  <c r="C7" i="9" l="1"/>
  <c r="B31" i="9"/>
  <c r="B30" i="9"/>
  <c r="B26" i="9"/>
  <c r="B27" i="9" s="1"/>
  <c r="B24" i="9"/>
  <c r="B23" i="9"/>
  <c r="B21" i="9"/>
  <c r="B20" i="9"/>
  <c r="B11" i="9"/>
  <c r="B8" i="9"/>
  <c r="B7" i="9"/>
  <c r="B5" i="9"/>
  <c r="C27" i="9" l="1"/>
  <c r="C24" i="9"/>
  <c r="C21" i="9"/>
  <c r="C14" i="9"/>
  <c r="L118" i="19" l="1"/>
  <c r="L117" i="19"/>
  <c r="L116" i="19"/>
  <c r="L115" i="19"/>
  <c r="L114" i="19"/>
  <c r="L113" i="19"/>
  <c r="L112" i="19"/>
  <c r="L111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5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D75" i="19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<sst xmlns="http://schemas.openxmlformats.org/spreadsheetml/2006/main" count="402" uniqueCount="235">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</sst>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21" borderId="0" xfId="0" applyNumberFormat="1" applyFill="1"/>
    <xf numFmtId="167" fontId="0" fillId="0" borderId="20" xfId="0" applyNumberFormat="1" applyBorder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7" t="s">
        <v>163</v>
      </c>
      <c r="G1" s="72" t="s">
        <v>183</v>
      </c>
      <c r="H1" s="129" t="s">
        <v>189</v>
      </c>
      <c r="I1" s="129" t="s">
        <v>190</v>
      </c>
      <c r="J1" s="131" t="s">
        <v>174</v>
      </c>
      <c r="K1" s="131" t="s">
        <v>175</v>
      </c>
      <c r="L1" s="125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8"/>
      <c r="G2" s="71"/>
      <c r="H2" s="130"/>
      <c r="I2" s="130"/>
      <c r="J2" s="128"/>
      <c r="K2" s="128"/>
      <c r="L2" s="126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755572.5</v>
      </c>
      <c r="G4" s="37">
        <f>+IF($D4&gt;$D$19,Datos!$B$3,IF(Datos!$B$3/$D$19*$D4&lt;Datos!$C$3,Datos!$C$3,Datos!$B$3/$D$19*$D4))</f>
        <v>288171</v>
      </c>
      <c r="H4" s="37">
        <f>+IF($D4&gt;$D$19,Datos!$B$6,IF(Datos!$B$6/$D$19*$D4&lt;Datos!$C$6,Datos!$C$6,Datos!$B$6/$D$19*$D4))</f>
        <v>175271</v>
      </c>
      <c r="I4" s="37">
        <f>+IF($D4&gt;$D$19,Datos!$B$9,IF(Datos!$B$9/$D$19*$D4&lt;Datos!$C$9,Datos!$C$9,Datos!$B$9/$D$19*$D4))</f>
        <v>217185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755572.5</v>
      </c>
      <c r="G5" s="37">
        <f>+IF(D5&gt;$D$19,Datos!$B$3,IF(Datos!$B$3/$D$19*D5&lt;Datos!$C$3,Datos!$C$3,Datos!$B$3/$D$19*D5))</f>
        <v>288171</v>
      </c>
      <c r="H5" s="37">
        <f>+IF($D5&gt;$D$19,Datos!$B$6,IF(Datos!$B$6/$D$19*$D5&lt;Datos!$C$6,Datos!$C$6,Datos!$B$6/$D$19*$D5))</f>
        <v>175271</v>
      </c>
      <c r="I5" s="37">
        <f>+IF($D5&gt;$D$19,Datos!$B$9,IF(Datos!$B$9/$D$19*$D5&lt;Datos!$C$9,Datos!$C$9,Datos!$B$9/$D$19*$D5))</f>
        <v>217185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755572.5</v>
      </c>
      <c r="G6" s="37">
        <f>+IF(D6&gt;$D$19,Datos!$B$3,IF(Datos!$B$3/$D$19*D6&lt;Datos!$C$3,Datos!$C$3,Datos!$B$3/$D$19*D6))</f>
        <v>288171</v>
      </c>
      <c r="H6" s="37">
        <f>+IF($D6&gt;$D$19,Datos!$B$6,IF(Datos!$B$6/$D$19*$D6&lt;Datos!$C$6,Datos!$C$6,Datos!$B$6/$D$19*$D6))</f>
        <v>175271</v>
      </c>
      <c r="I6" s="37">
        <f>+IF($D6&gt;$D$19,Datos!$B$9,IF(Datos!$B$9/$D$19*$D6&lt;Datos!$C$9,Datos!$C$9,Datos!$B$9/$D$19*$D6))</f>
        <v>217185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755572.5</v>
      </c>
      <c r="G7" s="37">
        <f>+IF(D7&gt;$D$19,Datos!$B$3,IF(Datos!$B$3/$D$19*D7&lt;Datos!$C$3,Datos!$C$3,Datos!$B$3/$D$19*D7))</f>
        <v>288171</v>
      </c>
      <c r="H7" s="37">
        <f>+IF($D7&gt;$D$19,Datos!$B$6,IF(Datos!$B$6/$D$19*$D7&lt;Datos!$C$6,Datos!$C$6,Datos!$B$6/$D$19*$D7))</f>
        <v>175271</v>
      </c>
      <c r="I7" s="37">
        <f>+IF($D7&gt;$D$19,Datos!$B$9,IF(Datos!$B$9/$D$19*$D7&lt;Datos!$C$9,Datos!$C$9,Datos!$B$9/$D$19*$D7))</f>
        <v>217185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653387.14</v>
      </c>
      <c r="G8" s="37">
        <f>+IF(D8&gt;$D$19,Datos!$B$3,IF(Datos!$B$3/$D$19*D8&lt;Datos!$C$3,Datos!$C$3,Datos!$B$3/$D$19*D8))</f>
        <v>276012.94</v>
      </c>
      <c r="H8" s="37">
        <f>+IF($D8&gt;$D$19,Datos!$B$6,IF(Datos!$B$6/$D$19*$D8&lt;Datos!$C$6,Datos!$C$6,Datos!$B$6/$D$19*$D8))</f>
        <v>168573.91</v>
      </c>
      <c r="I8" s="37">
        <f>+IF($D8&gt;$D$19,Datos!$B$9,IF(Datos!$B$9/$D$19*$D8&lt;Datos!$C$9,Datos!$C$9,Datos!$B$9/$D$19*$D8))</f>
        <v>208897.65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755572.5</v>
      </c>
      <c r="G9" s="37">
        <f>+IF(D9&gt;$D$19,Datos!$B$3,IF(Datos!$B$3/$D$19*D9&lt;Datos!$C$3,Datos!$C$3,Datos!$B$3/$D$19*D9))</f>
        <v>288171</v>
      </c>
      <c r="H9" s="37">
        <f>+IF($D9&gt;$D$19,Datos!$B$6,IF(Datos!$B$6/$D$19*$D9&lt;Datos!$C$6,Datos!$C$6,Datos!$B$6/$D$19*$D9))</f>
        <v>175271</v>
      </c>
      <c r="I9" s="37">
        <f>+IF($D9&gt;$D$19,Datos!$B$9,IF(Datos!$B$9/$D$19*$D9&lt;Datos!$C$9,Datos!$C$9,Datos!$B$9/$D$19*$D9))</f>
        <v>217185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755572.5</v>
      </c>
      <c r="G10" s="37">
        <f>+IF(D10&gt;$D$19,Datos!$B$3,IF(Datos!$B$3/$D$19*D10&lt;Datos!$C$3,Datos!$C$3,Datos!$B$3/$D$19*D10))</f>
        <v>288171</v>
      </c>
      <c r="H10" s="37">
        <f>+IF($D10&gt;$D$19,Datos!$B$6,IF(Datos!$B$6/$D$19*$D10&lt;Datos!$C$6,Datos!$C$6,Datos!$B$6/$D$19*$D10))</f>
        <v>175271</v>
      </c>
      <c r="I10" s="37">
        <f>+IF($D10&gt;$D$19,Datos!$B$9,IF(Datos!$B$9/$D$19*$D10&lt;Datos!$C$9,Datos!$C$9,Datos!$B$9/$D$19*$D10))</f>
        <v>217185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755572.5</v>
      </c>
      <c r="G11" s="37">
        <f>+IF(D11&gt;$D$19,Datos!$B$3,IF(Datos!$B$3/$D$19*D11&lt;Datos!$C$3,Datos!$C$3,Datos!$B$3/$D$19*D11))</f>
        <v>288171</v>
      </c>
      <c r="H11" s="37">
        <f>+IF($D11&gt;$D$19,Datos!$B$6,IF(Datos!$B$6/$D$19*$D11&lt;Datos!$C$6,Datos!$C$6,Datos!$B$6/$D$19*$D11))</f>
        <v>175271</v>
      </c>
      <c r="I11" s="37">
        <f>+IF($D11&gt;$D$19,Datos!$B$9,IF(Datos!$B$9/$D$19*$D11&lt;Datos!$C$9,Datos!$C$9,Datos!$B$9/$D$19*$D11))</f>
        <v>217185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37778.629999999997</v>
      </c>
      <c r="G12" s="37">
        <f>Datos!$B$5</f>
        <v>15166.89</v>
      </c>
      <c r="H12" s="37">
        <f>Datos!$B$8</f>
        <v>9224.7900000000009</v>
      </c>
      <c r="I12" s="37">
        <f>Datos!$B$11</f>
        <v>11430.79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755572.5</v>
      </c>
      <c r="G14" s="37">
        <f>+IF(D14&gt;$D$19,Datos!$B$3,IF(Datos!$B$3/$D$19*D14&lt;Datos!$C$3,Datos!$C$3,Datos!$B$3/$D$19*D14))</f>
        <v>288171</v>
      </c>
      <c r="H14" s="37">
        <f>+IF($D14&gt;$D$19,Datos!$B$6,IF(Datos!$B$6/$D$19*$D14&lt;Datos!$C$6,Datos!$C$6,Datos!$B$6/$D$19*$D14))</f>
        <v>175271</v>
      </c>
      <c r="I14" s="37">
        <f>+IF($D14&gt;$D$19,Datos!$B$9,IF(Datos!$B$9/$D$19*$D14&lt;Datos!$C$9,Datos!$C$9,Datos!$B$9/$D$19*$D14))</f>
        <v>217185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755572.5</v>
      </c>
      <c r="G15" s="37">
        <f>+IF(D15&gt;$D$19,Datos!$B$3,IF(Datos!$B$3/$D$19*D15&lt;Datos!$C$3,Datos!$C$3,Datos!$B$3/$D$19*D15))</f>
        <v>288171</v>
      </c>
      <c r="H15" s="37">
        <f>+IF($D15&gt;$D$19,Datos!$B$6,IF(Datos!$B$6/$D$19*$D15&lt;Datos!$C$6,Datos!$C$6,Datos!$B$6/$D$19*$D15))</f>
        <v>175271</v>
      </c>
      <c r="I15" s="37">
        <f>+IF($D15&gt;$D$19,Datos!$B$9,IF(Datos!$B$9/$D$19*$D15&lt;Datos!$C$9,Datos!$C$9,Datos!$B$9/$D$19*$D15))</f>
        <v>217185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755572.5</v>
      </c>
      <c r="G16" s="37">
        <f>+IF(D16&gt;$D$19,Datos!$B$3,IF(Datos!$B$3/$D$19*D16&lt;Datos!$C$3,Datos!$C$3,Datos!$B$3/$D$19*D16))</f>
        <v>288171</v>
      </c>
      <c r="H16" s="37">
        <f>+IF($D16&gt;$D$19,Datos!$B$6,IF(Datos!$B$6/$D$19*$D16&lt;Datos!$C$6,Datos!$C$6,Datos!$B$6/$D$19*$D16))</f>
        <v>175271</v>
      </c>
      <c r="I16" s="37">
        <f>+IF($D16&gt;$D$19,Datos!$B$9,IF(Datos!$B$9/$D$19*$D16&lt;Datos!$C$9,Datos!$C$9,Datos!$B$9/$D$19*$D16))</f>
        <v>217185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755572.5</v>
      </c>
      <c r="G17" s="37">
        <f>+IF(D17&gt;$D$19,Datos!$B$3,IF(Datos!$B$3/$D$19*D17&lt;Datos!$C$3,Datos!$C$3,Datos!$B$3/$D$19*D17))</f>
        <v>288171</v>
      </c>
      <c r="H17" s="37">
        <f>+IF($D17&gt;$D$19,Datos!$B$6,IF(Datos!$B$6/$D$19*$D17&lt;Datos!$C$6,Datos!$C$6,Datos!$B$6/$D$19*$D17))</f>
        <v>175271</v>
      </c>
      <c r="I17" s="37">
        <f>+IF($D17&gt;$D$19,Datos!$B$9,IF(Datos!$B$9/$D$19*$D17&lt;Datos!$C$9,Datos!$C$9,Datos!$B$9/$D$19*$D17))</f>
        <v>217185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755572.5</v>
      </c>
      <c r="G18" s="37">
        <f>+IF(D18&gt;$D$19,Datos!$B$3,IF(Datos!$B$3/$D$19*D18&lt;Datos!$C$3,Datos!$C$3,Datos!$B$3/$D$19*D18))</f>
        <v>288171</v>
      </c>
      <c r="H18" s="37">
        <f>+IF($D18&gt;$D$19,Datos!$B$6,IF(Datos!$B$6/$D$19*$D18&lt;Datos!$C$6,Datos!$C$6,Datos!$B$6/$D$19*$D18))</f>
        <v>175271</v>
      </c>
      <c r="I18" s="37">
        <f>+IF($D18&gt;$D$19,Datos!$B$9,IF(Datos!$B$9/$D$19*$D18&lt;Datos!$C$9,Datos!$C$9,Datos!$B$9/$D$19*$D18))</f>
        <v>217185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755572.5</v>
      </c>
      <c r="G19" s="37">
        <f>+IF(D19&gt;$D$19,Datos!$B$3,IF(Datos!$B$3/$D$19*D19&lt;Datos!$C$3,Datos!$C$3,Datos!$B$3/$D$19*D19))</f>
        <v>288171</v>
      </c>
      <c r="H19" s="37">
        <f>+IF($D19&gt;$D$19,Datos!$B$6,IF(Datos!$B$6/$D$19*$D19&lt;Datos!$C$6,Datos!$C$6,Datos!$B$6/$D$19*$D19))</f>
        <v>175271</v>
      </c>
      <c r="I19" s="37">
        <f>+IF($D19&gt;$D$19,Datos!$B$9,IF(Datos!$B$9/$D$19*$D19&lt;Datos!$C$9,Datos!$C$9,Datos!$B$9/$D$19*$D19))</f>
        <v>217185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755572.5</v>
      </c>
      <c r="G20" s="37">
        <f>+IF(D20&gt;$D$19,Datos!$B$3,IF(Datos!$B$3/$D$19*D20&lt;Datos!$C$3,Datos!$C$3,Datos!$B$3/$D$19*D20))</f>
        <v>288171</v>
      </c>
      <c r="H20" s="37">
        <f>+IF($D20&gt;$D$19,Datos!$B$6,IF(Datos!$B$6/$D$19*$D20&lt;Datos!$C$6,Datos!$C$6,Datos!$B$6/$D$19*$D20))</f>
        <v>175271</v>
      </c>
      <c r="I20" s="37">
        <f>+IF($D20&gt;$D$19,Datos!$B$9,IF(Datos!$B$9/$D$19*$D20&lt;Datos!$C$9,Datos!$C$9,Datos!$B$9/$D$19*$D20))</f>
        <v>217185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755572.5</v>
      </c>
      <c r="G21" s="37">
        <f>+IF(D21&gt;$D$19,Datos!$B$3,IF(Datos!$B$3/$D$19*D21&lt;Datos!$C$3,Datos!$C$3,Datos!$B$3/$D$19*D21))</f>
        <v>288171</v>
      </c>
      <c r="H21" s="37">
        <f>+IF($D21&gt;$D$19,Datos!$B$6,IF(Datos!$B$6/$D$19*$D21&lt;Datos!$C$6,Datos!$C$6,Datos!$B$6/$D$19*$D21))</f>
        <v>175271</v>
      </c>
      <c r="I21" s="37">
        <f>+IF($D21&gt;$D$19,Datos!$B$9,IF(Datos!$B$9/$D$19*$D21&lt;Datos!$C$9,Datos!$C$9,Datos!$B$9/$D$19*$D21))</f>
        <v>217185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755572.5</v>
      </c>
      <c r="G22" s="37">
        <f>+IF(D22&gt;$D$19,Datos!$B$3,IF(Datos!$B$3/$D$19*D22&lt;Datos!$C$3,Datos!$C$3,Datos!$B$3/$D$19*D22))</f>
        <v>288171</v>
      </c>
      <c r="H22" s="37">
        <f>+IF($D22&gt;$D$19,Datos!$B$6,IF(Datos!$B$6/$D$19*$D22&lt;Datos!$C$6,Datos!$C$6,Datos!$B$6/$D$19*$D22))</f>
        <v>175271</v>
      </c>
      <c r="I22" s="37">
        <f>+IF($D22&gt;$D$19,Datos!$B$9,IF(Datos!$B$9/$D$19*$D22&lt;Datos!$C$9,Datos!$C$9,Datos!$B$9/$D$19*$D22))</f>
        <v>217185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37778.629999999997</v>
      </c>
      <c r="G23" s="37">
        <f>Datos!$B$5</f>
        <v>15166.89</v>
      </c>
      <c r="H23" s="37">
        <f>Datos!$B$8</f>
        <v>9224.7900000000009</v>
      </c>
      <c r="I23" s="37">
        <f>Datos!$B$11</f>
        <v>11430.79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1511145</v>
      </c>
      <c r="G25" s="37">
        <f>+IF(D25&gt;$D$34,Datos!$B$4,IF(Datos!$B$4/$D$34*D25&lt;Datos!$C$4,Datos!$C$4,Datos!$B$4/$D$34*D25))</f>
        <v>576342</v>
      </c>
      <c r="H25" s="37">
        <f>+IF($D25&gt;$D$34,Datos!$B$7,IF(Datos!$B$7/$D$34*$D25&lt;Datos!$C$7,Datos!$C$7,Datos!$B$7/$D$34*$D25))</f>
        <v>350542</v>
      </c>
      <c r="I25" s="37">
        <f>+IF($D25&gt;$D$34,Datos!$B$10,IF(Datos!$B$10/$D$34*$D25&lt;Datos!$C$10,Datos!$C$10,Datos!$B$10/$D$34*$D25))</f>
        <v>434370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1511145</v>
      </c>
      <c r="G26" s="37">
        <f>+IF(D26&gt;$D$34,Datos!$B$4,IF(Datos!$B$4/$D$34*D26&lt;Datos!$C$4,Datos!$C$4,Datos!$B$4/$D$34*D26))</f>
        <v>576342</v>
      </c>
      <c r="H26" s="37">
        <f>+IF($D26&gt;$D$34,Datos!$B$7,IF(Datos!$B$7/$D$34*$D26&lt;Datos!$C$7,Datos!$C$7,Datos!$B$7/$D$34*$D26))</f>
        <v>350542</v>
      </c>
      <c r="I26" s="37">
        <f>+IF($D26&gt;$D$34,Datos!$B$10,IF(Datos!$B$10/$D$34*$D26&lt;Datos!$C$10,Datos!$C$10,Datos!$B$10/$D$34*$D26))</f>
        <v>434370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1511145</v>
      </c>
      <c r="G27" s="37">
        <f>+IF(D27&gt;$D$34,Datos!$B$4,IF(Datos!$B$4/$D$34*D27&lt;Datos!$C$4,Datos!$C$4,Datos!$B$4/$D$34*D27))</f>
        <v>576342</v>
      </c>
      <c r="H27" s="37">
        <f>+IF($D27&gt;$D$34,Datos!$B$7,IF(Datos!$B$7/$D$34*$D27&lt;Datos!$C$7,Datos!$C$7,Datos!$B$7/$D$34*$D27))</f>
        <v>350542</v>
      </c>
      <c r="I27" s="37">
        <f>+IF($D27&gt;$D$34,Datos!$B$10,IF(Datos!$B$10/$D$34*$D27&lt;Datos!$C$10,Datos!$C$10,Datos!$B$10/$D$34*$D27))</f>
        <v>434370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1511145</v>
      </c>
      <c r="G28" s="37">
        <f>+IF(D28&gt;$D$34,Datos!$B$4,IF(Datos!$B$4/$D$34*D28&lt;Datos!$C$4,Datos!$C$4,Datos!$B$4/$D$34*D28))</f>
        <v>576342</v>
      </c>
      <c r="H28" s="37">
        <f>+IF($D28&gt;$D$34,Datos!$B$7,IF(Datos!$B$7/$D$34*$D28&lt;Datos!$C$7,Datos!$C$7,Datos!$B$7/$D$34*$D28))</f>
        <v>350542</v>
      </c>
      <c r="I28" s="37">
        <f>+IF($D28&gt;$D$34,Datos!$B$10,IF(Datos!$B$10/$D$34*$D28&lt;Datos!$C$10,Datos!$C$10,Datos!$B$10/$D$34*$D28))</f>
        <v>434370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37778.629999999997</v>
      </c>
      <c r="G29" s="37">
        <f>Datos!$B$5</f>
        <v>15166.89</v>
      </c>
      <c r="H29" s="37">
        <f>Datos!$B$8</f>
        <v>9224.7900000000009</v>
      </c>
      <c r="I29" s="37">
        <f>Datos!$B$11</f>
        <v>11430.79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1511145</v>
      </c>
      <c r="G31" s="37">
        <f>+IF(D31&gt;$D$34,Datos!$B$4,IF(Datos!$B$4/$D$34*D31&lt;Datos!$C$4,Datos!$C$4,Datos!$B$4/$D$34*D31))</f>
        <v>576342</v>
      </c>
      <c r="H31" s="37">
        <f>+IF($D31&gt;$D$34,Datos!$B$7,IF(Datos!$B$7/$D$34*$D31&lt;Datos!$C$7,Datos!$C$7,Datos!$B$7/$D$34*$D31))</f>
        <v>350542</v>
      </c>
      <c r="I31" s="37">
        <f>+IF($D31&gt;$D$34,Datos!$B$10,IF(Datos!$B$10/$D$34*$D31&lt;Datos!$C$10,Datos!$C$10,Datos!$B$10/$D$34*$D31))</f>
        <v>434370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1511145</v>
      </c>
      <c r="G32" s="37">
        <f>+IF(D32&gt;$D$34,Datos!$B$4,IF(Datos!$B$4/$D$34*D32&lt;Datos!$C$4,Datos!$C$4,Datos!$B$4/$D$34*D32))</f>
        <v>576342</v>
      </c>
      <c r="H32" s="37">
        <f>+IF($D32&gt;$D$34,Datos!$B$7,IF(Datos!$B$7/$D$34*$D32&lt;Datos!$C$7,Datos!$C$7,Datos!$B$7/$D$34*$D32))</f>
        <v>350542</v>
      </c>
      <c r="I32" s="37">
        <f>+IF($D32&gt;$D$34,Datos!$B$10,IF(Datos!$B$10/$D$34*$D32&lt;Datos!$C$10,Datos!$C$10,Datos!$B$10/$D$34*$D32))</f>
        <v>434370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1511145</v>
      </c>
      <c r="G33" s="37">
        <f>+IF(D33&gt;$D$34,Datos!$B$4,IF(Datos!$B$4/$D$34*D33&lt;Datos!$C$4,Datos!$C$4,Datos!$B$4/$D$34*D33))</f>
        <v>576342</v>
      </c>
      <c r="H33" s="37">
        <f>+IF($D33&gt;$D$34,Datos!$B$7,IF(Datos!$B$7/$D$34*$D33&lt;Datos!$C$7,Datos!$C$7,Datos!$B$7/$D$34*$D33))</f>
        <v>350542</v>
      </c>
      <c r="I33" s="37">
        <f>+IF($D33&gt;$D$34,Datos!$B$10,IF(Datos!$B$10/$D$34*$D33&lt;Datos!$C$10,Datos!$C$10,Datos!$B$10/$D$34*$D33))</f>
        <v>434370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1511145</v>
      </c>
      <c r="G34" s="37">
        <f>+IF(D34&gt;$D$34,Datos!$B$4,IF(Datos!$B$4/$D$34*D34&lt;Datos!$C$4,Datos!$C$4,Datos!$B$4/$D$34*D34))</f>
        <v>576342</v>
      </c>
      <c r="H34" s="37">
        <f>+IF($D34&gt;$D$34,Datos!$B$7,IF(Datos!$B$7/$D$34*$D34&lt;Datos!$C$7,Datos!$C$7,Datos!$B$7/$D$34*$D34))</f>
        <v>350542</v>
      </c>
      <c r="I34" s="37">
        <f>+IF($D34&gt;$D$34,Datos!$B$10,IF(Datos!$B$10/$D$34*$D34&lt;Datos!$C$10,Datos!$C$10,Datos!$B$10/$D$34*$D34))</f>
        <v>434370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1511145</v>
      </c>
      <c r="G35" s="37">
        <f>+IF(D35&gt;$D$34,Datos!$B$4,IF(Datos!$B$4/$D$34*D35&lt;Datos!$C$4,Datos!$C$4,Datos!$B$4/$D$34*D35))</f>
        <v>576342</v>
      </c>
      <c r="H35" s="37">
        <f>+IF($D35&gt;$D$34,Datos!$B$7,IF(Datos!$B$7/$D$34*$D35&lt;Datos!$C$7,Datos!$C$7,Datos!$B$7/$D$34*$D35))</f>
        <v>350542</v>
      </c>
      <c r="I35" s="37">
        <f>+IF($D35&gt;$D$34,Datos!$B$10,IF(Datos!$B$10/$D$34*$D35&lt;Datos!$C$10,Datos!$C$10,Datos!$B$10/$D$34*$D35))</f>
        <v>434370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1511145</v>
      </c>
      <c r="G36" s="37">
        <f>+IF(D36&gt;$D$34,Datos!$B$4,IF(Datos!$B$4/$D$34*D36&lt;Datos!$C$4,Datos!$C$4,Datos!$B$4/$D$34*D36))</f>
        <v>576342</v>
      </c>
      <c r="H36" s="37">
        <f>+IF($D36&gt;$D$34,Datos!$B$7,IF(Datos!$B$7/$D$34*$D36&lt;Datos!$C$7,Datos!$C$7,Datos!$B$7/$D$34*$D36))</f>
        <v>350542</v>
      </c>
      <c r="I36" s="37">
        <f>+IF($D36&gt;$D$34,Datos!$B$10,IF(Datos!$B$10/$D$34*$D36&lt;Datos!$C$10,Datos!$C$10,Datos!$B$10/$D$34*$D36))</f>
        <v>434370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1511145</v>
      </c>
      <c r="G37" s="37">
        <f>+IF(D37&gt;$D$34,Datos!$B$4,IF(Datos!$B$4/$D$34*D37&lt;Datos!$C$4,Datos!$C$4,Datos!$B$4/$D$34*D37))</f>
        <v>576342</v>
      </c>
      <c r="H37" s="37">
        <f>+IF($D37&gt;$D$34,Datos!$B$7,IF(Datos!$B$7/$D$34*$D37&lt;Datos!$C$7,Datos!$C$7,Datos!$B$7/$D$34*$D37))</f>
        <v>350542</v>
      </c>
      <c r="I37" s="37">
        <f>+IF($D37&gt;$D$34,Datos!$B$10,IF(Datos!$B$10/$D$34*$D37&lt;Datos!$C$10,Datos!$C$10,Datos!$B$10/$D$34*$D37))</f>
        <v>434370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37778.629999999997</v>
      </c>
      <c r="G38" s="37">
        <f>Datos!$B$5</f>
        <v>15166.89</v>
      </c>
      <c r="H38" s="37">
        <f>Datos!$B$8</f>
        <v>9224.7900000000009</v>
      </c>
      <c r="I38" s="37">
        <f>Datos!$B$11</f>
        <v>11430.79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755572.5</v>
      </c>
      <c r="G40" s="37">
        <f>+IF(D40&gt;$D$19,Datos!$B$3,IF(Datos!$B$3/$D$19*D40&lt;Datos!$C$3,Datos!$C$3,Datos!$B$3/$D$19*D40))</f>
        <v>288171</v>
      </c>
      <c r="H40" s="37">
        <f>+IF($D40&gt;$D$19,Datos!$B$6,IF(Datos!$B$6/$D$19*$D40&lt;Datos!$C$6,Datos!$C$6,Datos!$B$6/$D$19*$D40))</f>
        <v>175271</v>
      </c>
      <c r="I40" s="37">
        <f>+IF($D40&gt;$D$19,Datos!$B$9,IF(Datos!$B$9/$D$19*$D40&lt;Datos!$C$9,Datos!$C$9,Datos!$B$9/$D$19*$D40))</f>
        <v>217185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639074.54</v>
      </c>
      <c r="G41" s="37">
        <f>+IF(D41&gt;$D$19,Datos!$B$3,IF(Datos!$B$3/$D$19*D41&lt;Datos!$C$3,Datos!$C$3,Datos!$B$3/$D$19*D41))</f>
        <v>276012.94</v>
      </c>
      <c r="H41" s="37">
        <f>+IF($D41&gt;$D$19,Datos!$B$6,IF(Datos!$B$6/$D$19*$D41&lt;Datos!$C$6,Datos!$C$6,Datos!$B$6/$D$19*$D41))</f>
        <v>168573.91</v>
      </c>
      <c r="I41" s="37">
        <f>+IF($D41&gt;$D$19,Datos!$B$9,IF(Datos!$B$9/$D$19*$D41&lt;Datos!$C$9,Datos!$C$9,Datos!$B$9/$D$19*$D41))</f>
        <v>208897.65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552366.77</v>
      </c>
      <c r="G42" s="37">
        <f>+IF(D42&gt;$D$19,Datos!$B$3,IF(Datos!$B$3/$D$19*D42&lt;Datos!$C$3,Datos!$C$3,Datos!$B$3/$D$19*D42))</f>
        <v>276012.94</v>
      </c>
      <c r="H42" s="37">
        <f>+IF($D42&gt;$D$19,Datos!$B$6,IF(Datos!$B$6/$D$19*$D42&lt;Datos!$C$6,Datos!$C$6,Datos!$B$6/$D$19*$D42))</f>
        <v>168573.91</v>
      </c>
      <c r="I42" s="37">
        <f>+IF($D42&gt;$D$19,Datos!$B$9,IF(Datos!$B$9/$D$19*$D42&lt;Datos!$C$9,Datos!$C$9,Datos!$B$9/$D$19*$D42))</f>
        <v>208897.65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494956.85</v>
      </c>
      <c r="G43" s="37">
        <f>+IF(D43&gt;$D$19,Datos!$B$3,IF(Datos!$B$3/$D$19*D43&lt;Datos!$C$3,Datos!$C$3,Datos!$B$3/$D$19*D43))</f>
        <v>276012.94</v>
      </c>
      <c r="H43" s="37">
        <f>+IF($D43&gt;$D$19,Datos!$B$6,IF(Datos!$B$6/$D$19*$D43&lt;Datos!$C$6,Datos!$C$6,Datos!$B$6/$D$19*$D43))</f>
        <v>168573.91</v>
      </c>
      <c r="I43" s="37">
        <f>+IF($D43&gt;$D$19,Datos!$B$9,IF(Datos!$B$9/$D$19*$D43&lt;Datos!$C$9,Datos!$C$9,Datos!$B$9/$D$19*$D43))</f>
        <v>208897.65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37778.629999999997</v>
      </c>
      <c r="G44" s="37">
        <f>Datos!$B$5</f>
        <v>15166.89</v>
      </c>
      <c r="H44" s="37">
        <f>Datos!$B$8</f>
        <v>9224.7900000000009</v>
      </c>
      <c r="I44" s="37">
        <f>Datos!$B$11</f>
        <v>11430.79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1511145</v>
      </c>
      <c r="G46" s="37">
        <f>+IF(D46&gt;$D$34,Datos!$B$4,IF(Datos!$B$4/$D$34*D46&lt;Datos!$C$4,Datos!$C$4,Datos!$B$4/$D$34*D46))</f>
        <v>576342</v>
      </c>
      <c r="H46" s="37">
        <f>+IF($D46&gt;$D$34,Datos!$B$7,IF(Datos!$B$7/$D$34*$D46&lt;Datos!$C$7,Datos!$C$7,Datos!$B$7/$D$34*$D46))</f>
        <v>350542</v>
      </c>
      <c r="I46" s="37">
        <f>+IF($D46&gt;$D$34,Datos!$B$10,IF(Datos!$B$10/$D$34*$D46&lt;Datos!$C$10,Datos!$C$10,Datos!$B$10/$D$34*$D46))</f>
        <v>434370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1511145</v>
      </c>
      <c r="G47" s="37">
        <f>+IF(D47&gt;$D$34,Datos!$B$4,IF(Datos!$B$4/$D$34*D47&lt;Datos!$C$4,Datos!$C$4,Datos!$B$4/$D$34*D47))</f>
        <v>576342</v>
      </c>
      <c r="H47" s="37">
        <f>+IF($D47&gt;$D$34,Datos!$B$7,IF(Datos!$B$7/$D$34*$D47&lt;Datos!$C$7,Datos!$C$7,Datos!$B$7/$D$34*$D47))</f>
        <v>350542</v>
      </c>
      <c r="I47" s="37">
        <f>+IF($D47&gt;$D$34,Datos!$B$10,IF(Datos!$B$10/$D$34*$D47&lt;Datos!$C$10,Datos!$C$10,Datos!$B$10/$D$34*$D47))</f>
        <v>434370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1511145</v>
      </c>
      <c r="G48" s="37">
        <f>+IF(D48&gt;$D$34,Datos!$B$4,IF(Datos!$B$4/$D$34*D48&lt;Datos!$C$4,Datos!$C$4,Datos!$B$4/$D$34*D48))</f>
        <v>576342</v>
      </c>
      <c r="H48" s="37">
        <f>+IF($D48&gt;$D$34,Datos!$B$7,IF(Datos!$B$7/$D$34*$D48&lt;Datos!$C$7,Datos!$C$7,Datos!$B$7/$D$34*$D48))</f>
        <v>350542</v>
      </c>
      <c r="I48" s="37">
        <f>+IF($D48&gt;$D$34,Datos!$B$10,IF(Datos!$B$10/$D$34*$D48&lt;Datos!$C$10,Datos!$C$10,Datos!$B$10/$D$34*$D48))</f>
        <v>434370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755572.5</v>
      </c>
      <c r="G49" s="37">
        <f>+IF(D49&gt;$D$19,Datos!$B$3,IF(Datos!$B$3/$D$19*D49&lt;Datos!$C$3,Datos!$C$3,Datos!$B$3/$D$19*D49))</f>
        <v>288171</v>
      </c>
      <c r="H49" s="37">
        <f>+IF($D49&gt;$D$19,Datos!$B$6,IF(Datos!$B$6/$D$19*$D49&lt;Datos!$C$6,Datos!$C$6,Datos!$B$6/$D$19*$D49))</f>
        <v>175271</v>
      </c>
      <c r="I49" s="37">
        <f>+IF($D49&gt;$D$19,Datos!$B$9,IF(Datos!$B$9/$D$19*$D49&lt;Datos!$C$9,Datos!$C$9,Datos!$B$9/$D$19*$D49))</f>
        <v>217185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755572.5</v>
      </c>
      <c r="G50" s="37">
        <f>+IF(D50&gt;$D$19,Datos!$B$3,IF(Datos!$B$3/$D$19*D50&lt;Datos!$C$3,Datos!$C$3,Datos!$B$3/$D$19*D50))</f>
        <v>288171</v>
      </c>
      <c r="H50" s="37">
        <f>+IF($D50&gt;$D$19,Datos!$B$6,IF(Datos!$B$6/$D$19*$D50&lt;Datos!$C$6,Datos!$C$6,Datos!$B$6/$D$19*$D50))</f>
        <v>175271</v>
      </c>
      <c r="I50" s="37">
        <f>+IF($D50&gt;$D$19,Datos!$B$9,IF(Datos!$B$9/$D$19*$D50&lt;Datos!$C$9,Datos!$C$9,Datos!$B$9/$D$19*$D50))</f>
        <v>217185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755572.5</v>
      </c>
      <c r="G51" s="37">
        <f>+IF(D51&gt;$D$19,Datos!$B$3,IF(Datos!$B$3/$D$19*D51&lt;Datos!$C$3,Datos!$C$3,Datos!$B$3/$D$19*D51))</f>
        <v>288171</v>
      </c>
      <c r="H51" s="37">
        <f>+IF($D51&gt;$D$19,Datos!$B$6,IF(Datos!$B$6/$D$19*$D51&lt;Datos!$C$6,Datos!$C$6,Datos!$B$6/$D$19*$D51))</f>
        <v>175271</v>
      </c>
      <c r="I51" s="37">
        <f>+IF($D51&gt;$D$19,Datos!$B$9,IF(Datos!$B$9/$D$19*$D51&lt;Datos!$C$9,Datos!$C$9,Datos!$B$9/$D$19*$D51))</f>
        <v>217185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755572.5</v>
      </c>
      <c r="G52" s="37">
        <f>+IF(D52&gt;$D$19,Datos!$B$3,IF(Datos!$B$3/$D$19*D52&lt;Datos!$C$3,Datos!$C$3,Datos!$B$3/$D$19*D52))</f>
        <v>288171</v>
      </c>
      <c r="H52" s="37">
        <f>+IF($D52&gt;$D$19,Datos!$B$6,IF(Datos!$B$6/$D$19*$D52&lt;Datos!$C$6,Datos!$C$6,Datos!$B$6/$D$19*$D52))</f>
        <v>175271</v>
      </c>
      <c r="I52" s="37">
        <f>+IF($D52&gt;$D$19,Datos!$B$9,IF(Datos!$B$9/$D$19*$D52&lt;Datos!$C$9,Datos!$C$9,Datos!$B$9/$D$19*$D52))</f>
        <v>217185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755572.5</v>
      </c>
      <c r="G53" s="37">
        <f>+IF(D53&gt;$D$19,Datos!$B$3,IF(Datos!$B$3/$D$19*D53&lt;Datos!$C$3,Datos!$C$3,Datos!$B$3/$D$19*D53))</f>
        <v>288171</v>
      </c>
      <c r="H53" s="37">
        <f>+IF($D53&gt;$D$19,Datos!$B$6,IF(Datos!$B$6/$D$19*$D53&lt;Datos!$C$6,Datos!$C$6,Datos!$B$6/$D$19*$D53))</f>
        <v>175271</v>
      </c>
      <c r="I53" s="37">
        <f>+IF($D53&gt;$D$19,Datos!$B$9,IF(Datos!$B$9/$D$19*$D53&lt;Datos!$C$9,Datos!$C$9,Datos!$B$9/$D$19*$D53))</f>
        <v>217185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755572.5</v>
      </c>
      <c r="G54" s="37">
        <f>+IF(D54&gt;$D$19,Datos!$B$3,IF(Datos!$B$3/$D$19*D54&lt;Datos!$C$3,Datos!$C$3,Datos!$B$3/$D$19*D54))</f>
        <v>288171</v>
      </c>
      <c r="H54" s="37">
        <f>+IF($D54&gt;$D$19,Datos!$B$6,IF(Datos!$B$6/$D$19*$D54&lt;Datos!$C$6,Datos!$C$6,Datos!$B$6/$D$19*$D54))</f>
        <v>175271</v>
      </c>
      <c r="I54" s="37">
        <f>+IF($D54&gt;$D$19,Datos!$B$9,IF(Datos!$B$9/$D$19*$D54&lt;Datos!$C$9,Datos!$C$9,Datos!$B$9/$D$19*$D54))</f>
        <v>217185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755572.5</v>
      </c>
      <c r="G55" s="37">
        <f>+IF(D55&gt;$D$19,Datos!$B$3,IF(Datos!$B$3/$D$19*D55&lt;Datos!$C$3,Datos!$C$3,Datos!$B$3/$D$19*D55))</f>
        <v>288171</v>
      </c>
      <c r="H55" s="37">
        <f>+IF($D55&gt;$D$19,Datos!$B$6,IF(Datos!$B$6/$D$19*$D55&lt;Datos!$C$6,Datos!$C$6,Datos!$B$6/$D$19*$D55))</f>
        <v>175271</v>
      </c>
      <c r="I55" s="37">
        <f>+IF($D55&gt;$D$19,Datos!$B$9,IF(Datos!$B$9/$D$19*$D55&lt;Datos!$C$9,Datos!$C$9,Datos!$B$9/$D$19*$D55))</f>
        <v>217185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755572.5</v>
      </c>
      <c r="G56" s="37">
        <f>+IF(D56&gt;$D$19,Datos!$B$3,IF(Datos!$B$3/$D$19*D56&lt;Datos!$C$3,Datos!$C$3,Datos!$B$3/$D$19*D56))</f>
        <v>288171</v>
      </c>
      <c r="H56" s="37">
        <f>+IF($D56&gt;$D$19,Datos!$B$6,IF(Datos!$B$6/$D$19*$D56&lt;Datos!$C$6,Datos!$C$6,Datos!$B$6/$D$19*$D56))</f>
        <v>175271</v>
      </c>
      <c r="I56" s="37">
        <f>+IF($D56&gt;$D$19,Datos!$B$9,IF(Datos!$B$9/$D$19*$D56&lt;Datos!$C$9,Datos!$C$9,Datos!$B$9/$D$19*$D56))</f>
        <v>217185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755572.5</v>
      </c>
      <c r="G57" s="37">
        <f>+IF(D57&gt;$D$19,Datos!$B$3,IF(Datos!$B$3/$D$19*D57&lt;Datos!$C$3,Datos!$C$3,Datos!$B$3/$D$19*D57))</f>
        <v>288171</v>
      </c>
      <c r="H57" s="37">
        <f>+IF($D57&gt;$D$19,Datos!$B$6,IF(Datos!$B$6/$D$19*$D57&lt;Datos!$C$6,Datos!$C$6,Datos!$B$6/$D$19*$D57))</f>
        <v>175271</v>
      </c>
      <c r="I57" s="37">
        <f>+IF($D57&gt;$D$19,Datos!$B$9,IF(Datos!$B$9/$D$19*$D57&lt;Datos!$C$9,Datos!$C$9,Datos!$B$9/$D$19*$D57))</f>
        <v>217185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755572.5</v>
      </c>
      <c r="G58" s="37">
        <f>+IF(D58&gt;$D$19,Datos!$B$3,IF(Datos!$B$3/$D$19*D58&lt;Datos!$C$3,Datos!$C$3,Datos!$B$3/$D$19*D58))</f>
        <v>288171</v>
      </c>
      <c r="H58" s="37">
        <f>+IF($D58&gt;$D$19,Datos!$B$6,IF(Datos!$B$6/$D$19*$D58&lt;Datos!$C$6,Datos!$C$6,Datos!$B$6/$D$19*$D58))</f>
        <v>175271</v>
      </c>
      <c r="I58" s="37">
        <f>+IF($D58&gt;$D$19,Datos!$B$9,IF(Datos!$B$9/$D$19*$D58&lt;Datos!$C$9,Datos!$C$9,Datos!$B$9/$D$19*$D58))</f>
        <v>217185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638741.68999999994</v>
      </c>
      <c r="G59" s="37">
        <f>+IF(D59&gt;$D$19,Datos!$B$3,IF(Datos!$B$3/$D$19*D59&lt;Datos!$C$3,Datos!$C$3,Datos!$B$3/$D$19*D59))</f>
        <v>276012.94</v>
      </c>
      <c r="H59" s="37">
        <f>+IF($D59&gt;$D$19,Datos!$B$6,IF(Datos!$B$6/$D$19*$D59&lt;Datos!$C$6,Datos!$C$6,Datos!$B$6/$D$19*$D59))</f>
        <v>168573.91</v>
      </c>
      <c r="I59" s="37">
        <f>+IF($D59&gt;$D$19,Datos!$B$9,IF(Datos!$B$9/$D$19*$D59&lt;Datos!$C$9,Datos!$C$9,Datos!$B$9/$D$19*$D59))</f>
        <v>208897.65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653720</v>
      </c>
      <c r="G60" s="37">
        <f>+IF(D60&gt;$D$19,Datos!$B$3,IF(Datos!$B$3/$D$19*D60&lt;Datos!$C$3,Datos!$C$3,Datos!$B$3/$D$19*D60))</f>
        <v>276012.94</v>
      </c>
      <c r="H60" s="37">
        <f>+IF($D60&gt;$D$19,Datos!$B$6,IF(Datos!$B$6/$D$19*$D60&lt;Datos!$C$6,Datos!$C$6,Datos!$B$6/$D$19*$D60))</f>
        <v>168573.91</v>
      </c>
      <c r="I60" s="37">
        <f>+IF($D60&gt;$D$19,Datos!$B$9,IF(Datos!$B$9/$D$19*$D60&lt;Datos!$C$9,Datos!$C$9,Datos!$B$9/$D$19*$D60))</f>
        <v>208897.65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539219.14</v>
      </c>
      <c r="G61" s="37">
        <f>+IF(D61&gt;$D$19,Datos!$B$3,IF(Datos!$B$3/$D$19*D61&lt;Datos!$C$3,Datos!$C$3,Datos!$B$3/$D$19*D61))</f>
        <v>276012.94</v>
      </c>
      <c r="H61" s="37">
        <f>+IF($D61&gt;$D$19,Datos!$B$6,IF(Datos!$B$6/$D$19*$D61&lt;Datos!$C$6,Datos!$C$6,Datos!$B$6/$D$19*$D61))</f>
        <v>168573.91</v>
      </c>
      <c r="I61" s="37">
        <f>+IF($D61&gt;$D$19,Datos!$B$9,IF(Datos!$B$9/$D$19*$D61&lt;Datos!$C$9,Datos!$C$9,Datos!$B$9/$D$19*$D61))</f>
        <v>208897.65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755572.5</v>
      </c>
      <c r="G62" s="37">
        <f>+IF(D62&gt;$D$19,Datos!$B$3,IF(Datos!$B$3/$D$19*D62&lt;Datos!$C$3,Datos!$C$3,Datos!$B$3/$D$19*D62))</f>
        <v>288171</v>
      </c>
      <c r="H62" s="37">
        <f>+IF($D62&gt;$D$19,Datos!$B$6,IF(Datos!$B$6/$D$19*$D62&lt;Datos!$C$6,Datos!$C$6,Datos!$B$6/$D$19*$D62))</f>
        <v>175271</v>
      </c>
      <c r="I62" s="37">
        <f>+IF($D62&gt;$D$19,Datos!$B$9,IF(Datos!$B$9/$D$19*$D62&lt;Datos!$C$9,Datos!$C$9,Datos!$B$9/$D$19*$D62))</f>
        <v>217185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755572.5</v>
      </c>
      <c r="G63" s="37">
        <f>+IF(D63&gt;$D$19,Datos!$B$3,IF(Datos!$B$3/$D$19*D63&lt;Datos!$C$3,Datos!$C$3,Datos!$B$3/$D$19*D63))</f>
        <v>288171</v>
      </c>
      <c r="H63" s="37">
        <f>+IF($D63&gt;$D$19,Datos!$B$6,IF(Datos!$B$6/$D$19*$D63&lt;Datos!$C$6,Datos!$C$6,Datos!$B$6/$D$19*$D63))</f>
        <v>175271</v>
      </c>
      <c r="I63" s="37">
        <f>+IF($D63&gt;$D$19,Datos!$B$9,IF(Datos!$B$9/$D$19*$D63&lt;Datos!$C$9,Datos!$C$9,Datos!$B$9/$D$19*$D63))</f>
        <v>217185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37778.629999999997</v>
      </c>
      <c r="G64" s="37">
        <f>Datos!$B$5</f>
        <v>15166.89</v>
      </c>
      <c r="H64" s="37">
        <f>Datos!$B$8</f>
        <v>9224.7900000000009</v>
      </c>
      <c r="I64" s="37">
        <f>Datos!$B$11</f>
        <v>11430.79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37778.629999999997</v>
      </c>
      <c r="G65" s="37">
        <f>Datos!$B$5</f>
        <v>15166.89</v>
      </c>
      <c r="H65" s="37">
        <f>Datos!$B$8</f>
        <v>9224.7900000000009</v>
      </c>
      <c r="I65" s="37">
        <f>Datos!$B$11</f>
        <v>11430.79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37778.629999999997</v>
      </c>
      <c r="G66" s="37">
        <f>Datos!$B$5</f>
        <v>15166.89</v>
      </c>
      <c r="H66" s="37">
        <f>Datos!$B$8</f>
        <v>9224.7900000000009</v>
      </c>
      <c r="I66" s="37">
        <f>Datos!$B$11</f>
        <v>11430.79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37778.629999999997</v>
      </c>
      <c r="G67" s="37">
        <f>Datos!$B$5</f>
        <v>15166.89</v>
      </c>
      <c r="H67" s="37">
        <f>Datos!$B$8</f>
        <v>9224.7900000000009</v>
      </c>
      <c r="I67" s="37">
        <f>Datos!$B$11</f>
        <v>11430.79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37778.629999999997</v>
      </c>
      <c r="G68" s="37">
        <f>Datos!$B$5</f>
        <v>15166.89</v>
      </c>
      <c r="H68" s="37">
        <f>Datos!$B$8</f>
        <v>9224.7900000000009</v>
      </c>
      <c r="I68" s="37">
        <f>Datos!$B$11</f>
        <v>11430.79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37778.629999999997</v>
      </c>
      <c r="G69" s="37">
        <f>Datos!$B$5</f>
        <v>15166.89</v>
      </c>
      <c r="H69" s="37">
        <f>Datos!$B$8</f>
        <v>9224.7900000000009</v>
      </c>
      <c r="I69" s="37">
        <f>Datos!$B$11</f>
        <v>11430.79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37778.629999999997</v>
      </c>
      <c r="G70" s="37">
        <f>Datos!$B$5</f>
        <v>15166.89</v>
      </c>
      <c r="H70" s="37">
        <f>Datos!$B$8</f>
        <v>9224.7900000000009</v>
      </c>
      <c r="I70" s="37">
        <f>Datos!$B$11</f>
        <v>11430.79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37778.629999999997</v>
      </c>
      <c r="G71" s="37">
        <f>Datos!$B$5</f>
        <v>15166.89</v>
      </c>
      <c r="H71" s="37">
        <f>Datos!$B$8</f>
        <v>9224.7900000000009</v>
      </c>
      <c r="I71" s="37">
        <f>Datos!$B$11</f>
        <v>11430.79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755572.5</v>
      </c>
      <c r="G73" s="37">
        <f>+IF(D73&gt;$D$19,Datos!$B$3,IF(Datos!$B$3/$D$19*D73&lt;Datos!$C$3,Datos!$C$3,Datos!$B$3/$D$19*D73))</f>
        <v>288171</v>
      </c>
      <c r="H73" s="37">
        <f>+IF($D73&gt;$D$19,Datos!$B$6,IF(Datos!$B$6/$D$19*$D73&lt;Datos!$C$6,Datos!$C$6,Datos!$B$6/$D$19*$D73))</f>
        <v>175271</v>
      </c>
      <c r="I73" s="37">
        <f>+IF($D73&gt;$D$19,Datos!$B$9,IF(Datos!$B$9/$D$19*$D73&lt;Datos!$C$9,Datos!$C$9,Datos!$B$9/$D$19*$D73))</f>
        <v>217185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755572.5</v>
      </c>
      <c r="G74" s="37">
        <f>+IF(D74&gt;$D$19,Datos!$B$3,IF(Datos!$B$3/$D$19*D74&lt;Datos!$C$3,Datos!$C$3,Datos!$B$3/$D$19*D74))</f>
        <v>288171</v>
      </c>
      <c r="H74" s="37">
        <f>+IF($D74&gt;$D$19,Datos!$B$6,IF(Datos!$B$6/$D$19*$D74&lt;Datos!$C$6,Datos!$C$6,Datos!$B$6/$D$19*$D74))</f>
        <v>175271</v>
      </c>
      <c r="I74" s="37">
        <f>+IF($D74&gt;$D$19,Datos!$B$9,IF(Datos!$B$9/$D$19*$D74&lt;Datos!$C$9,Datos!$C$9,Datos!$B$9/$D$19*$D74))</f>
        <v>217185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755572.5</v>
      </c>
      <c r="G75" s="37">
        <f>+IF(D75&gt;$D$19,Datos!$B$3,IF(Datos!$B$3/$D$19*D75&lt;Datos!$C$3,Datos!$C$3,Datos!$B$3/$D$19*D75))</f>
        <v>288171</v>
      </c>
      <c r="H75" s="37">
        <f>+IF($D75&gt;$D$19,Datos!$B$6,IF(Datos!$B$6/$D$19*$D75&lt;Datos!$C$6,Datos!$C$6,Datos!$B$6/$D$19*$D75))</f>
        <v>175271</v>
      </c>
      <c r="I75" s="37">
        <f>+IF($D75&gt;$D$19,Datos!$B$9,IF(Datos!$B$9/$D$19*$D75&lt;Datos!$C$9,Datos!$C$9,Datos!$B$9/$D$19*$D75))</f>
        <v>217185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755572.5</v>
      </c>
      <c r="G76" s="37">
        <f>+IF(D76&gt;$D$19,Datos!$B$3,IF(Datos!$B$3/$D$19*D76&lt;Datos!$C$3,Datos!$C$3,Datos!$B$3/$D$19*D76))</f>
        <v>288171</v>
      </c>
      <c r="H76" s="37">
        <f>+IF($D76&gt;$D$19,Datos!$B$6,IF(Datos!$B$6/$D$19*$D76&lt;Datos!$C$6,Datos!$C$6,Datos!$B$6/$D$19*$D76))</f>
        <v>175271</v>
      </c>
      <c r="I76" s="37">
        <f>+IF($D76&gt;$D$19,Datos!$B$9,IF(Datos!$B$9/$D$19*$D76&lt;Datos!$C$9,Datos!$C$9,Datos!$B$9/$D$19*$D76))</f>
        <v>217185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755572.5</v>
      </c>
      <c r="G77" s="37">
        <f>+IF(D77&gt;$D$19,Datos!$B$3,IF(Datos!$B$3/$D$19*D77&lt;Datos!$C$3,Datos!$C$3,Datos!$B$3/$D$19*D77))</f>
        <v>288171</v>
      </c>
      <c r="H77" s="37">
        <f>+IF($D77&gt;$D$19,Datos!$B$6,IF(Datos!$B$6/$D$19*$D77&lt;Datos!$C$6,Datos!$C$6,Datos!$B$6/$D$19*$D77))</f>
        <v>175271</v>
      </c>
      <c r="I77" s="37">
        <f>+IF($D77&gt;$D$19,Datos!$B$9,IF(Datos!$B$9/$D$19*$D77&lt;Datos!$C$9,Datos!$C$9,Datos!$B$9/$D$19*$D77))</f>
        <v>217185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547873.28000000003</v>
      </c>
      <c r="G78" s="37">
        <f>+IF(D78&gt;$D$19,Datos!$B$3,IF(Datos!$B$3/$D$19*D78&lt;Datos!$C$3,Datos!$C$3,Datos!$B$3/$D$19*D78))</f>
        <v>276012.94</v>
      </c>
      <c r="H78" s="37">
        <f>+IF($D78&gt;$D$19,Datos!$B$6,IF(Datos!$B$6/$D$19*$D78&lt;Datos!$C$6,Datos!$C$6,Datos!$B$6/$D$19*$D78))</f>
        <v>168573.91</v>
      </c>
      <c r="I78" s="37">
        <f>+IF($D78&gt;$D$19,Datos!$B$9,IF(Datos!$B$9/$D$19*$D78&lt;Datos!$C$9,Datos!$C$9,Datos!$B$9/$D$19*$D78))</f>
        <v>208897.65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755572.5</v>
      </c>
      <c r="G79" s="37">
        <f>+IF(D79&gt;$D$19,Datos!$B$3,IF(Datos!$B$3/$D$19*D79&lt;Datos!$C$3,Datos!$C$3,Datos!$B$3/$D$19*D79))</f>
        <v>288171</v>
      </c>
      <c r="H79" s="37">
        <f>+IF($D79&gt;$D$19,Datos!$B$6,IF(Datos!$B$6/$D$19*$D79&lt;Datos!$C$6,Datos!$C$6,Datos!$B$6/$D$19*$D79))</f>
        <v>175271</v>
      </c>
      <c r="I79" s="37">
        <f>+IF($D79&gt;$D$19,Datos!$B$9,IF(Datos!$B$9/$D$19*$D79&lt;Datos!$C$9,Datos!$C$9,Datos!$B$9/$D$19*$D79))</f>
        <v>217185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671028.26</v>
      </c>
      <c r="G80" s="37">
        <f>+IF(D80&gt;$D$19,Datos!$B$3,IF(Datos!$B$3/$D$19*D80&lt;Datos!$C$3,Datos!$C$3,Datos!$B$3/$D$19*D80))</f>
        <v>276012.94</v>
      </c>
      <c r="H80" s="37">
        <f>+IF($D80&gt;$D$19,Datos!$B$6,IF(Datos!$B$6/$D$19*$D80&lt;Datos!$C$6,Datos!$C$6,Datos!$B$6/$D$19*$D80))</f>
        <v>168573.91</v>
      </c>
      <c r="I80" s="37">
        <f>+IF($D80&gt;$D$19,Datos!$B$9,IF(Datos!$B$9/$D$19*$D80&lt;Datos!$C$9,Datos!$C$9,Datos!$B$9/$D$19*$D80))</f>
        <v>208897.65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549204.68000000005</v>
      </c>
      <c r="G81" s="37">
        <f>+IF(D81&gt;$D$19,Datos!$B$3,IF(Datos!$B$3/$D$19*D81&lt;Datos!$C$3,Datos!$C$3,Datos!$B$3/$D$19*D81))</f>
        <v>276012.94</v>
      </c>
      <c r="H81" s="37">
        <f>+IF($D81&gt;$D$19,Datos!$B$6,IF(Datos!$B$6/$D$19*$D81&lt;Datos!$C$6,Datos!$C$6,Datos!$B$6/$D$19*$D81))</f>
        <v>168573.91</v>
      </c>
      <c r="I81" s="37">
        <f>+IF($D81&gt;$D$19,Datos!$B$9,IF(Datos!$B$9/$D$19*$D81&lt;Datos!$C$9,Datos!$C$9,Datos!$B$9/$D$19*$D81))</f>
        <v>208897.65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549204.68000000005</v>
      </c>
      <c r="G82" s="37">
        <f>+IF(D82&gt;$D$19,Datos!$B$3,IF(Datos!$B$3/$D$19*D82&lt;Datos!$C$3,Datos!$C$3,Datos!$B$3/$D$19*D82))</f>
        <v>276012.94</v>
      </c>
      <c r="H82" s="37">
        <f>+IF($D82&gt;$D$19,Datos!$B$6,IF(Datos!$B$6/$D$19*$D82&lt;Datos!$C$6,Datos!$C$6,Datos!$B$6/$D$19*$D82))</f>
        <v>168573.91</v>
      </c>
      <c r="I82" s="37">
        <f>+IF($D82&gt;$D$19,Datos!$B$9,IF(Datos!$B$9/$D$19*$D82&lt;Datos!$C$9,Datos!$C$9,Datos!$B$9/$D$19*$D82))</f>
        <v>208897.65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539219.14</v>
      </c>
      <c r="G83" s="37">
        <f>+IF(D83&gt;$D$19,Datos!$B$3,IF(Datos!$B$3/$D$19*D83&lt;Datos!$C$3,Datos!$C$3,Datos!$B$3/$D$19*D83))</f>
        <v>276012.94</v>
      </c>
      <c r="H83" s="37">
        <f>+IF($D83&gt;$D$19,Datos!$B$6,IF(Datos!$B$6/$D$19*$D83&lt;Datos!$C$6,Datos!$C$6,Datos!$B$6/$D$19*$D83))</f>
        <v>168573.91</v>
      </c>
      <c r="I83" s="37">
        <f>+IF($D83&gt;$D$19,Datos!$B$9,IF(Datos!$B$9/$D$19*$D83&lt;Datos!$C$9,Datos!$C$9,Datos!$B$9/$D$19*$D83))</f>
        <v>208897.65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671028.26</v>
      </c>
      <c r="G84" s="37">
        <f>+IF(D84&gt;$D$19,Datos!$B$3,IF(Datos!$B$3/$D$19*D84&lt;Datos!$C$3,Datos!$C$3,Datos!$B$3/$D$19*D84))</f>
        <v>276012.94</v>
      </c>
      <c r="H84" s="37">
        <f>+IF($D84&gt;$D$19,Datos!$B$6,IF(Datos!$B$6/$D$19*$D84&lt;Datos!$C$6,Datos!$C$6,Datos!$B$6/$D$19*$D84))</f>
        <v>168573.91</v>
      </c>
      <c r="I84" s="37">
        <f>+IF($D84&gt;$D$19,Datos!$B$9,IF(Datos!$B$9/$D$19*$D84&lt;Datos!$C$9,Datos!$C$9,Datos!$B$9/$D$19*$D84))</f>
        <v>208897.65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633748.92000000004</v>
      </c>
      <c r="G85" s="37">
        <f>+IF(D85&gt;$D$19,Datos!$B$3,IF(Datos!$B$3/$D$19*D85&lt;Datos!$C$3,Datos!$C$3,Datos!$B$3/$D$19*D85))</f>
        <v>276012.94</v>
      </c>
      <c r="H85" s="37">
        <f>+IF($D85&gt;$D$19,Datos!$B$6,IF(Datos!$B$6/$D$19*$D85&lt;Datos!$C$6,Datos!$C$6,Datos!$B$6/$D$19*$D85))</f>
        <v>168573.91</v>
      </c>
      <c r="I85" s="37">
        <f>+IF($D85&gt;$D$19,Datos!$B$9,IF(Datos!$B$9/$D$19*$D85&lt;Datos!$C$9,Datos!$C$9,Datos!$B$9/$D$19*$D85))</f>
        <v>208897.65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37778.629999999997</v>
      </c>
      <c r="G86" s="37">
        <f>Datos!$B$5</f>
        <v>15166.89</v>
      </c>
      <c r="H86" s="37">
        <f>Datos!$B$8</f>
        <v>9224.7900000000009</v>
      </c>
      <c r="I86" s="37">
        <f>Datos!$B$11</f>
        <v>11430.79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755572.5</v>
      </c>
      <c r="G88" s="37">
        <f>+IF(D88&gt;$D$19,Datos!$B$3,IF(Datos!$B$3/$D$19*D88&lt;Datos!$C$3,Datos!$C$3,Datos!$B$3/$D$19*D88))</f>
        <v>288171</v>
      </c>
      <c r="H88" s="37">
        <f>+IF($D88&gt;$D$19,Datos!$B$6,IF(Datos!$B$6/$D$19*$D88&lt;Datos!$C$6,Datos!$C$6,Datos!$B$6/$D$19*$D88))</f>
        <v>175271</v>
      </c>
      <c r="I88" s="37">
        <f>+IF($D88&gt;$D$19,Datos!$B$9,IF(Datos!$B$9/$D$19*$D88&lt;Datos!$C$9,Datos!$C$9,Datos!$B$9/$D$19*$D88))</f>
        <v>217185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755572.5</v>
      </c>
      <c r="G89" s="37">
        <f>+IF(D89&gt;$D$19,Datos!$B$3,IF(Datos!$B$3/$D$19*D89&lt;Datos!$C$3,Datos!$C$3,Datos!$B$3/$D$19*D89))</f>
        <v>288171</v>
      </c>
      <c r="H89" s="37">
        <f>+IF($D89&gt;$D$19,Datos!$B$6,IF(Datos!$B$6/$D$19*$D89&lt;Datos!$C$6,Datos!$C$6,Datos!$B$6/$D$19*$D89))</f>
        <v>175271</v>
      </c>
      <c r="I89" s="37">
        <f>+IF($D89&gt;$D$19,Datos!$B$9,IF(Datos!$B$9/$D$19*$D89&lt;Datos!$C$9,Datos!$C$9,Datos!$B$9/$D$19*$D89))</f>
        <v>217185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755572.5</v>
      </c>
      <c r="G90" s="37">
        <f>+IF(D90&gt;$D$19,Datos!$B$3,IF(Datos!$B$3/$D$19*D90&lt;Datos!$C$3,Datos!$C$3,Datos!$B$3/$D$19*D90))</f>
        <v>288171</v>
      </c>
      <c r="H90" s="37">
        <f>+IF($D90&gt;$D$19,Datos!$B$6,IF(Datos!$B$6/$D$19*$D90&lt;Datos!$C$6,Datos!$C$6,Datos!$B$6/$D$19*$D90))</f>
        <v>175271</v>
      </c>
      <c r="I90" s="37">
        <f>+IF($D90&gt;$D$19,Datos!$B$9,IF(Datos!$B$9/$D$19*$D90&lt;Datos!$C$9,Datos!$C$9,Datos!$B$9/$D$19*$D90))</f>
        <v>217185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755572.5</v>
      </c>
      <c r="G91" s="37">
        <f>+IF(D91&gt;$D$19,Datos!$B$3,IF(Datos!$B$3/$D$19*D91&lt;Datos!$C$3,Datos!$C$3,Datos!$B$3/$D$19*D91))</f>
        <v>288171</v>
      </c>
      <c r="H91" s="37">
        <f>+IF($D91&gt;$D$19,Datos!$B$6,IF(Datos!$B$6/$D$19*$D91&lt;Datos!$C$6,Datos!$C$6,Datos!$B$6/$D$19*$D91))</f>
        <v>175271</v>
      </c>
      <c r="I91" s="37">
        <f>+IF($D91&gt;$D$19,Datos!$B$9,IF(Datos!$B$9/$D$19*$D91&lt;Datos!$C$9,Datos!$C$9,Datos!$B$9/$D$19*$D91))</f>
        <v>217185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755572.5</v>
      </c>
      <c r="G92" s="37">
        <f>+IF(D92&gt;$D$19,Datos!$B$3,IF(Datos!$B$3/$D$19*D92&lt;Datos!$C$3,Datos!$C$3,Datos!$B$3/$D$19*D92))</f>
        <v>288171</v>
      </c>
      <c r="H92" s="37">
        <f>+IF($D92&gt;$D$19,Datos!$B$6,IF(Datos!$B$6/$D$19*$D92&lt;Datos!$C$6,Datos!$C$6,Datos!$B$6/$D$19*$D92))</f>
        <v>175271</v>
      </c>
      <c r="I92" s="37">
        <f>+IF($D92&gt;$D$19,Datos!$B$9,IF(Datos!$B$9/$D$19*$D92&lt;Datos!$C$9,Datos!$C$9,Datos!$B$9/$D$19*$D92))</f>
        <v>217185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687005.13</v>
      </c>
      <c r="G93" s="37">
        <f>+IF(D93&gt;$D$19,Datos!$B$3,IF(Datos!$B$3/$D$19*D93&lt;Datos!$C$3,Datos!$C$3,Datos!$B$3/$D$19*D93))</f>
        <v>276012.94</v>
      </c>
      <c r="H93" s="37">
        <f>+IF($D93&gt;$D$19,Datos!$B$6,IF(Datos!$B$6/$D$19*$D93&lt;Datos!$C$6,Datos!$C$6,Datos!$B$6/$D$19*$D93))</f>
        <v>168573.91</v>
      </c>
      <c r="I93" s="37">
        <f>+IF($D93&gt;$D$19,Datos!$B$9,IF(Datos!$B$9/$D$19*$D93&lt;Datos!$C$9,Datos!$C$9,Datos!$B$9/$D$19*$D93))</f>
        <v>208897.65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618437.76</v>
      </c>
      <c r="G94" s="37">
        <f>+IF(D94&gt;$D$19,Datos!$B$3,IF(Datos!$B$3/$D$19*D94&lt;Datos!$C$3,Datos!$C$3,Datos!$B$3/$D$19*D94))</f>
        <v>276012.94</v>
      </c>
      <c r="H94" s="37">
        <f>+IF($D94&gt;$D$19,Datos!$B$6,IF(Datos!$B$6/$D$19*$D94&lt;Datos!$C$6,Datos!$C$6,Datos!$B$6/$D$19*$D94))</f>
        <v>168573.91</v>
      </c>
      <c r="I94" s="37">
        <f>+IF($D94&gt;$D$19,Datos!$B$9,IF(Datos!$B$9/$D$19*$D94&lt;Datos!$C$9,Datos!$C$9,Datos!$B$9/$D$19*$D94))</f>
        <v>208897.65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755572.5</v>
      </c>
      <c r="G96" s="37">
        <f>+IF(D96&gt;$D$34,Datos!$B$4,IF(Datos!$B$4/$D$34*D96&lt;Datos!$C$4,Datos!$C$4,Datos!$B$4/$D$34*D96))</f>
        <v>576342</v>
      </c>
      <c r="H96" s="37">
        <f>+IF($D96&gt;$D$34,Datos!$B$7,IF(Datos!$B$7/$D$34*$D96&lt;Datos!$C$7,Datos!$C$7,Datos!$B$7/$D$34*$D96))</f>
        <v>350542</v>
      </c>
      <c r="I96" s="37">
        <f>+IF($D96&gt;$D$34,Datos!$B$10,IF(Datos!$B$10/$D$34*$D96&lt;Datos!$C$10,Datos!$C$10,Datos!$B$10/$D$34*$D96))</f>
        <v>434370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755572.5</v>
      </c>
      <c r="G97" s="37">
        <f>+IF(D97&gt;$D$34,Datos!$B$4,IF(Datos!$B$4/$D$34*D97&lt;Datos!$C$4,Datos!$C$4,Datos!$B$4/$D$34*D97))</f>
        <v>576342</v>
      </c>
      <c r="H97" s="37">
        <f>+IF($D97&gt;$D$34,Datos!$B$7,IF(Datos!$B$7/$D$34*$D97&lt;Datos!$C$7,Datos!$C$7,Datos!$B$7/$D$34*$D97))</f>
        <v>350542</v>
      </c>
      <c r="I97" s="37">
        <f>+IF($D97&gt;$D$34,Datos!$B$10,IF(Datos!$B$10/$D$34*$D97&lt;Datos!$C$10,Datos!$C$10,Datos!$B$10/$D$34*$D97))</f>
        <v>434370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755572.5</v>
      </c>
      <c r="G98" s="37">
        <f>+IF(D98&gt;$D$34,Datos!$B$4,IF(Datos!$B$4/$D$34*D98&lt;Datos!$C$4,Datos!$C$4,Datos!$B$4/$D$34*D98))</f>
        <v>552025.88</v>
      </c>
      <c r="H98" s="37">
        <f>+IF($D98&gt;$D$34,Datos!$B$7,IF(Datos!$B$7/$D$34*$D98&lt;Datos!$C$7,Datos!$C$7,Datos!$B$7/$D$34*$D98))</f>
        <v>337147.83</v>
      </c>
      <c r="I98" s="37">
        <f>+IF($D98&gt;$D$34,Datos!$B$10,IF(Datos!$B$10/$D$34*$D98&lt;Datos!$C$10,Datos!$C$10,Datos!$B$10/$D$34*$D98))</f>
        <v>417795.3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671028.26</v>
      </c>
      <c r="G99" s="37">
        <f>+IF(D99&gt;$D$19,Datos!$B$3,IF(Datos!$B$3/$D$19*D99&lt;Datos!$C$3,Datos!$C$3,Datos!$B$3/$D$19*D99))</f>
        <v>276012.94</v>
      </c>
      <c r="H99" s="37">
        <f>+IF($D99&gt;$D$19,Datos!$B$6,IF(Datos!$B$6/$D$19*$D99&lt;Datos!$C$6,Datos!$C$6,Datos!$B$6/$D$19*$D99))</f>
        <v>168573.91</v>
      </c>
      <c r="I99" s="37">
        <f>+IF($D99&gt;$D$19,Datos!$B$9,IF(Datos!$B$9/$D$19*$D99&lt;Datos!$C$9,Datos!$C$9,Datos!$B$9/$D$19*$D99))</f>
        <v>208897.65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547873.28000000003</v>
      </c>
      <c r="G100" s="37">
        <f>+IF(D100&gt;$D$19,Datos!$B$3,IF(Datos!$B$3/$D$19*D100&lt;Datos!$C$3,Datos!$C$3,Datos!$B$3/$D$19*D100))</f>
        <v>276012.94</v>
      </c>
      <c r="H100" s="37">
        <f>+IF($D100&gt;$D$19,Datos!$B$6,IF(Datos!$B$6/$D$19*$D100&lt;Datos!$C$6,Datos!$C$6,Datos!$B$6/$D$19*$D100))</f>
        <v>168573.91</v>
      </c>
      <c r="I100" s="37">
        <f>+IF($D100&gt;$D$19,Datos!$B$9,IF(Datos!$B$9/$D$19*$D100&lt;Datos!$C$9,Datos!$C$9,Datos!$B$9/$D$19*$D100))</f>
        <v>208897.65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755572.5</v>
      </c>
      <c r="G101" s="37">
        <f>+IF(D101&gt;$D$34,Datos!$B$4,IF(Datos!$B$4/$D$34*D101&lt;Datos!$C$4,Datos!$C$4,Datos!$B$4/$D$34*D101))</f>
        <v>561306.99</v>
      </c>
      <c r="H101" s="37">
        <f>+IF($D101&gt;$D$34,Datos!$B$7,IF(Datos!$B$7/$D$34*$D101&lt;Datos!$C$7,Datos!$C$7,Datos!$B$7/$D$34*$D101))</f>
        <v>341397.43</v>
      </c>
      <c r="I101" s="37">
        <f>+IF($D101&gt;$D$34,Datos!$B$10,IF(Datos!$B$10/$D$34*$D101&lt;Datos!$C$10,Datos!$C$10,Datos!$B$10/$D$34*$D101))</f>
        <v>423038.61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755572.5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755572.5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671028.26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494956.85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755572.5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755572.5</v>
      </c>
      <c r="G109" s="37">
        <f>+IF(D109&gt;$D$19,Datos!$B$3,IF(Datos!$B$3/$D$19*D109&lt;Datos!$C$3,Datos!$C$3,Datos!$B$3/$D$19*D109))</f>
        <v>288171</v>
      </c>
      <c r="H109" s="37">
        <f>+IF($D109&gt;$D$19,Datos!$B$6,IF(Datos!$B$6/$D$19*$D109&lt;Datos!$C$6,Datos!$C$6,Datos!$B$6/$D$19*$D109))</f>
        <v>175271</v>
      </c>
      <c r="I109" s="37">
        <f>+IF($D109&gt;$D$19,Datos!$B$9,IF(Datos!$B$9/$D$19*$D109&lt;Datos!$C$9,Datos!$C$9,Datos!$B$9/$D$19*$D109))</f>
        <v>217185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755572.5</v>
      </c>
      <c r="G110" s="37">
        <f>+IF(D110&gt;$D$19,Datos!$B$3,IF(Datos!$B$3/$D$19*D110&lt;Datos!$C$3,Datos!$C$3,Datos!$B$3/$D$19*D110))</f>
        <v>288171</v>
      </c>
      <c r="H110" s="37">
        <f>+IF($D110&gt;$D$19,Datos!$B$6,IF(Datos!$B$6/$D$19*$D110&lt;Datos!$C$6,Datos!$C$6,Datos!$B$6/$D$19*$D110))</f>
        <v>175271</v>
      </c>
      <c r="I110" s="37">
        <f>+IF($D110&gt;$D$19,Datos!$B$9,IF(Datos!$B$9/$D$19*$D110&lt;Datos!$C$9,Datos!$C$9,Datos!$B$9/$D$19*$D110))</f>
        <v>217185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755572.5</v>
      </c>
      <c r="G111" s="37">
        <f>+IF(D111&gt;$D$19,Datos!$B$3,IF(Datos!$B$3/$D$19*D111&lt;Datos!$C$3,Datos!$C$3,Datos!$B$3/$D$19*D111))</f>
        <v>288171</v>
      </c>
      <c r="H111" s="37">
        <f>+IF($D111&gt;$D$19,Datos!$B$6,IF(Datos!$B$6/$D$19*$D111&lt;Datos!$C$6,Datos!$C$6,Datos!$B$6/$D$19*$D111))</f>
        <v>175271</v>
      </c>
      <c r="I111" s="37">
        <f>+IF($D111&gt;$D$19,Datos!$B$9,IF(Datos!$B$9/$D$19*$D111&lt;Datos!$C$9,Datos!$C$9,Datos!$B$9/$D$19*$D111))</f>
        <v>217185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655051.4</v>
      </c>
      <c r="G112" s="37">
        <f>+IF(D112&gt;$D$19,Datos!$B$3,IF(Datos!$B$3/$D$19*D112&lt;Datos!$C$3,Datos!$C$3,Datos!$B$3/$D$19*D112))</f>
        <v>276012.94</v>
      </c>
      <c r="H112" s="37">
        <f>+IF($D112&gt;$D$19,Datos!$B$6,IF(Datos!$B$6/$D$19*$D112&lt;Datos!$C$6,Datos!$C$6,Datos!$B$6/$D$19*$D112))</f>
        <v>168573.91</v>
      </c>
      <c r="I112" s="37">
        <f>+IF($D112&gt;$D$19,Datos!$B$9,IF(Datos!$B$9/$D$19*$D112&lt;Datos!$C$9,Datos!$C$9,Datos!$B$9/$D$19*$D112))</f>
        <v>208897.65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549204.68000000005</v>
      </c>
      <c r="G113" s="37">
        <f>+IF(D113&gt;$D$19,Datos!$B$3,IF(Datos!$B$3/$D$19*D113&lt;Datos!$C$3,Datos!$C$3,Datos!$B$3/$D$19*D113))</f>
        <v>276012.94</v>
      </c>
      <c r="H113" s="37">
        <f>+IF($D113&gt;$D$19,Datos!$B$6,IF(Datos!$B$6/$D$19*$D113&lt;Datos!$C$6,Datos!$C$6,Datos!$B$6/$D$19*$D113))</f>
        <v>168573.91</v>
      </c>
      <c r="I113" s="37">
        <f>+IF($D113&gt;$D$19,Datos!$B$9,IF(Datos!$B$9/$D$19*$D113&lt;Datos!$C$9,Datos!$C$9,Datos!$B$9/$D$19*$D113))</f>
        <v>208897.65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755572.5</v>
      </c>
      <c r="G114" s="37">
        <f>+IF(D114&gt;$D$19,Datos!$B$3,IF(Datos!$B$3/$D$19*D114&lt;Datos!$C$3,Datos!$C$3,Datos!$B$3/$D$19*D114))</f>
        <v>288171</v>
      </c>
      <c r="H114" s="37">
        <f>+IF($D114&gt;$D$19,Datos!$B$6,IF(Datos!$B$6/$D$19*$D114&lt;Datos!$C$6,Datos!$C$6,Datos!$B$6/$D$19*$D114))</f>
        <v>175271</v>
      </c>
      <c r="I114" s="37">
        <f>+IF($D114&gt;$D$19,Datos!$B$9,IF(Datos!$B$9/$D$19*$D114&lt;Datos!$C$9,Datos!$C$9,Datos!$B$9/$D$19*$D114))</f>
        <v>217185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633748.92000000004</v>
      </c>
      <c r="G115" s="37">
        <f>+IF(D115&gt;$D$19,Datos!$B$3,IF(Datos!$B$3/$D$19*D115&lt;Datos!$C$3,Datos!$C$3,Datos!$B$3/$D$19*D115))</f>
        <v>276012.94</v>
      </c>
      <c r="H115" s="37">
        <f>+IF($D115&gt;$D$19,Datos!$B$6,IF(Datos!$B$6/$D$19*$D115&lt;Datos!$C$6,Datos!$C$6,Datos!$B$6/$D$19*$D115))</f>
        <v>168573.91</v>
      </c>
      <c r="I115" s="37">
        <f>+IF($D115&gt;$D$19,Datos!$B$9,IF(Datos!$B$9/$D$19*$D115&lt;Datos!$C$9,Datos!$C$9,Datos!$B$9/$D$19*$D115))</f>
        <v>208897.65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755572.5</v>
      </c>
      <c r="G116" s="37">
        <f>+IF(D116&gt;$D$19,Datos!$B$3,IF(Datos!$B$3/$D$19*D116&lt;Datos!$C$3,Datos!$C$3,Datos!$B$3/$D$19*D116))</f>
        <v>288171</v>
      </c>
      <c r="H116" s="37">
        <f>+IF($D116&gt;$D$19,Datos!$B$6,IF(Datos!$B$6/$D$19*$D116&lt;Datos!$C$6,Datos!$C$6,Datos!$B$6/$D$19*$D116))</f>
        <v>175271</v>
      </c>
      <c r="I116" s="37">
        <f>+IF($D116&gt;$D$19,Datos!$B$9,IF(Datos!$B$9/$D$19*$D116&lt;Datos!$C$9,Datos!$C$9,Datos!$B$9/$D$19*$D116))</f>
        <v>217185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549204.68000000005</v>
      </c>
      <c r="G117" s="37">
        <f>+IF(D117&gt;$D$19,Datos!$B$3,IF(Datos!$B$3/$D$19*D117&lt;Datos!$C$3,Datos!$C$3,Datos!$B$3/$D$19*D117))</f>
        <v>276012.94</v>
      </c>
      <c r="H117" s="37">
        <f>+IF($D117&gt;$D$19,Datos!$B$6,IF(Datos!$B$6/$D$19*$D117&lt;Datos!$C$6,Datos!$C$6,Datos!$B$6/$D$19*$D117))</f>
        <v>168573.91</v>
      </c>
      <c r="I117" s="37">
        <f>+IF($D117&gt;$D$19,Datos!$B$9,IF(Datos!$B$9/$D$19*$D117&lt;Datos!$C$9,Datos!$C$9,Datos!$B$9/$D$19*$D117))</f>
        <v>208897.65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549204.68000000005</v>
      </c>
      <c r="G118" s="37">
        <f>+IF(D118&gt;$D$19,Datos!$B$3,IF(Datos!$B$3/$D$19*D118&lt;Datos!$C$3,Datos!$C$3,Datos!$B$3/$D$19*D118))</f>
        <v>276012.94</v>
      </c>
      <c r="H118" s="37">
        <f>+IF($D118&gt;$D$19,Datos!$B$6,IF(Datos!$B$6/$D$19*$D118&lt;Datos!$C$6,Datos!$C$6,Datos!$B$6/$D$19*$D118))</f>
        <v>168573.91</v>
      </c>
      <c r="I118" s="37">
        <f>+IF($D118&gt;$D$19,Datos!$B$9,IF(Datos!$B$9/$D$19*$D118&lt;Datos!$C$9,Datos!$C$9,Datos!$B$9/$D$19*$D118))</f>
        <v>208897.65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37778.629999999997</v>
      </c>
      <c r="G119" s="37">
        <f>Datos!$B$5</f>
        <v>15166.89</v>
      </c>
      <c r="H119" s="37">
        <f>Datos!$B$8</f>
        <v>9224.7900000000009</v>
      </c>
      <c r="I119" s="37">
        <f>Datos!$B$11</f>
        <v>11430.79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755572.5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755572.5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633748.92000000004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755572.5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zoomScale="130" zoomScaleNormal="130" workbookViewId="0">
      <selection activeCell="B37" sqref="B37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24">
        <v>189.477</v>
      </c>
      <c r="C2" s="115"/>
      <c r="D2" s="85"/>
    </row>
    <row r="3" spans="1:4" x14ac:dyDescent="0.2">
      <c r="A3" s="86" t="s">
        <v>23</v>
      </c>
      <c r="B3" s="116">
        <v>288171</v>
      </c>
      <c r="C3" s="116">
        <v>276012.94</v>
      </c>
      <c r="D3" s="87" t="s">
        <v>201</v>
      </c>
    </row>
    <row r="4" spans="1:4" x14ac:dyDescent="0.2">
      <c r="A4" s="88" t="s">
        <v>24</v>
      </c>
      <c r="B4" s="117">
        <f>+B3*2</f>
        <v>576342</v>
      </c>
      <c r="C4" s="117">
        <f>+C3*2</f>
        <v>552025.88</v>
      </c>
      <c r="D4" s="89"/>
    </row>
    <row r="5" spans="1:4" ht="13.5" thickBot="1" x14ac:dyDescent="0.25">
      <c r="A5" s="90" t="s">
        <v>25</v>
      </c>
      <c r="B5" s="118">
        <f>+B3/19</f>
        <v>15166.89</v>
      </c>
      <c r="C5" s="119"/>
      <c r="D5" s="91" t="s">
        <v>202</v>
      </c>
    </row>
    <row r="6" spans="1:4" x14ac:dyDescent="0.2">
      <c r="A6" s="86" t="s">
        <v>191</v>
      </c>
      <c r="B6" s="116">
        <v>175271</v>
      </c>
      <c r="C6" s="116">
        <v>168573.91</v>
      </c>
      <c r="D6" s="87" t="s">
        <v>201</v>
      </c>
    </row>
    <row r="7" spans="1:4" x14ac:dyDescent="0.2">
      <c r="A7" s="88" t="s">
        <v>192</v>
      </c>
      <c r="B7" s="117">
        <f>+B6*2</f>
        <v>350542</v>
      </c>
      <c r="C7" s="117">
        <f>+C6*2+0.01</f>
        <v>337147.83</v>
      </c>
      <c r="D7" s="89"/>
    </row>
    <row r="8" spans="1:4" ht="13.5" thickBot="1" x14ac:dyDescent="0.25">
      <c r="A8" s="90" t="s">
        <v>193</v>
      </c>
      <c r="B8" s="118">
        <f>+B6/19</f>
        <v>9224.7900000000009</v>
      </c>
      <c r="C8" s="119"/>
      <c r="D8" s="91" t="s">
        <v>202</v>
      </c>
    </row>
    <row r="9" spans="1:4" x14ac:dyDescent="0.2">
      <c r="A9" s="86" t="s">
        <v>194</v>
      </c>
      <c r="B9" s="116">
        <v>217185</v>
      </c>
      <c r="C9" s="116">
        <v>208897.65</v>
      </c>
      <c r="D9" s="87" t="s">
        <v>201</v>
      </c>
    </row>
    <row r="10" spans="1:4" x14ac:dyDescent="0.2">
      <c r="A10" s="88" t="s">
        <v>195</v>
      </c>
      <c r="B10" s="117">
        <f>+B9*2</f>
        <v>434370</v>
      </c>
      <c r="C10" s="117">
        <f>+C9*2</f>
        <v>417795.3</v>
      </c>
      <c r="D10" s="89"/>
    </row>
    <row r="11" spans="1:4" ht="13.5" thickBot="1" x14ac:dyDescent="0.25">
      <c r="A11" s="90" t="s">
        <v>196</v>
      </c>
      <c r="B11" s="118">
        <f>+B9/19</f>
        <v>11430.79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755572.5</v>
      </c>
      <c r="C15" s="120">
        <v>494956.85</v>
      </c>
      <c r="D15" s="87"/>
    </row>
    <row r="16" spans="1:4" x14ac:dyDescent="0.2">
      <c r="A16" s="93" t="s">
        <v>205</v>
      </c>
      <c r="B16" s="117">
        <f>+B15*2</f>
        <v>1511145</v>
      </c>
      <c r="C16" s="123">
        <v>1235859.72</v>
      </c>
      <c r="D16" s="89"/>
    </row>
    <row r="17" spans="1:4" ht="13.5" thickBot="1" x14ac:dyDescent="0.25">
      <c r="A17" s="94" t="s">
        <v>206</v>
      </c>
      <c r="B17" s="118">
        <f>+B15/20</f>
        <v>37778.629999999997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3571608.54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zoomScale="85" zoomScaleNormal="85" zoomScaleSheetLayoutView="100" workbookViewId="0">
      <selection activeCell="E6" sqref="E6:H6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3" customHeight="1" x14ac:dyDescent="0.4">
      <c r="A2" s="137"/>
      <c r="B2" s="137"/>
      <c r="C2" s="42"/>
      <c r="D2" s="40"/>
      <c r="G2" s="41"/>
      <c r="H2" s="138"/>
      <c r="I2" s="138"/>
      <c r="J2" s="138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39" t="str">
        <f>+Datos!A41</f>
        <v>OCTUBRE 2025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3" t="s">
        <v>36</v>
      </c>
      <c r="C6" s="133"/>
      <c r="D6" s="133"/>
      <c r="E6" s="135" t="s">
        <v>30</v>
      </c>
      <c r="F6" s="135"/>
      <c r="G6" s="135"/>
      <c r="H6" s="135"/>
      <c r="I6" s="46"/>
      <c r="J6" s="134"/>
      <c r="K6" s="134"/>
      <c r="L6" s="47"/>
    </row>
    <row r="7" spans="1:12" s="19" customFormat="1" ht="20.100000000000001" customHeight="1" x14ac:dyDescent="0.3">
      <c r="A7" s="45"/>
      <c r="B7" s="133" t="s">
        <v>37</v>
      </c>
      <c r="C7" s="133"/>
      <c r="D7" s="133"/>
      <c r="E7" s="136" t="s">
        <v>49</v>
      </c>
      <c r="F7" s="136"/>
      <c r="G7" s="136"/>
      <c r="H7" s="136"/>
      <c r="I7" s="45"/>
      <c r="J7" s="45"/>
      <c r="K7" s="45"/>
      <c r="L7" s="47"/>
    </row>
    <row r="8" spans="1:12" s="19" customFormat="1" ht="20.100000000000001" customHeight="1" x14ac:dyDescent="0.3">
      <c r="A8" s="60"/>
      <c r="B8" s="133" t="s">
        <v>211</v>
      </c>
      <c r="C8" s="133"/>
      <c r="D8" s="133"/>
      <c r="E8" s="136" t="s">
        <v>111</v>
      </c>
      <c r="F8" s="136"/>
      <c r="G8" s="136"/>
      <c r="H8" s="136"/>
      <c r="I8" s="45"/>
      <c r="J8" s="45"/>
      <c r="K8" s="45"/>
      <c r="L8" s="47"/>
    </row>
    <row r="9" spans="1:12" s="19" customFormat="1" ht="20.100000000000001" customHeight="1" x14ac:dyDescent="0.3">
      <c r="A9" s="60"/>
      <c r="B9" s="133" t="s">
        <v>169</v>
      </c>
      <c r="C9" s="133"/>
      <c r="D9" s="133"/>
      <c r="E9" s="135" t="s">
        <v>112</v>
      </c>
      <c r="F9" s="135"/>
      <c r="G9" s="135"/>
      <c r="H9" s="135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3" t="s">
        <v>170</v>
      </c>
      <c r="C10" s="133"/>
      <c r="D10" s="133"/>
      <c r="E10" s="136">
        <v>1</v>
      </c>
      <c r="F10" s="136"/>
      <c r="G10" s="136"/>
      <c r="H10" s="136"/>
      <c r="I10" s="45"/>
      <c r="J10" s="45"/>
      <c r="K10" s="45"/>
      <c r="L10" s="47"/>
    </row>
    <row r="11" spans="1:12" s="19" customFormat="1" ht="19.5" customHeight="1" x14ac:dyDescent="0.3">
      <c r="A11" s="60"/>
      <c r="B11" s="133" t="s">
        <v>177</v>
      </c>
      <c r="C11" s="133"/>
      <c r="D11" s="133"/>
      <c r="E11" s="135">
        <v>6</v>
      </c>
      <c r="F11" s="135"/>
      <c r="G11" s="135"/>
      <c r="H11" s="135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44" t="s">
        <v>172</v>
      </c>
      <c r="C13" s="144"/>
      <c r="D13" s="144"/>
      <c r="E13" s="145">
        <f>+VLOOKUP($E$7,Indices!$A$1:$D$503,4,FALSE)</f>
        <v>1135</v>
      </c>
      <c r="F13" s="145"/>
      <c r="G13" s="145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44" t="s">
        <v>119</v>
      </c>
      <c r="C14" s="144"/>
      <c r="D14" s="144"/>
      <c r="E14" s="142">
        <f>+VLOOKUP($E$7,Indices!$A$1:$C$503,2,FALSE)</f>
        <v>845</v>
      </c>
      <c r="F14" s="142"/>
      <c r="G14" s="142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44" t="s">
        <v>151</v>
      </c>
      <c r="C15" s="144"/>
      <c r="D15" s="144"/>
      <c r="E15" s="143">
        <f>+Datos!B2</f>
        <v>189.477</v>
      </c>
      <c r="F15" s="143"/>
      <c r="G15" s="143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44" t="s">
        <v>16</v>
      </c>
      <c r="C16" s="144"/>
      <c r="D16" s="144"/>
      <c r="E16" s="142">
        <f>+IF(E9="SI",2+IF(E8="SI",Datos!B34,Datos!B35),IF(E8="SI",Datos!B34,Datos!B35))</f>
        <v>23.5</v>
      </c>
      <c r="F16" s="142"/>
      <c r="G16" s="142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44" t="s">
        <v>232</v>
      </c>
      <c r="C17" s="144"/>
      <c r="D17" s="144"/>
      <c r="E17" s="145">
        <f>+Datos!B36</f>
        <v>3571608.54</v>
      </c>
      <c r="F17" s="145"/>
      <c r="G17" s="145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215056.4</v>
      </c>
      <c r="C21" s="106">
        <f>IF(CODE($E$7)=72,$E$10*$E$13*Datos!$B$2,$E$13*Datos!$B$2)</f>
        <v>215056.4</v>
      </c>
      <c r="D21" s="106">
        <f>IF(CODE($E$7)=72,$E$10*$E$13*Datos!$B$2,$E$13*Datos!$B$2)</f>
        <v>215056.4</v>
      </c>
      <c r="E21" s="106">
        <f>IF(CODE($E$7)=72,$E$10*$E$13*Datos!$B$2,$E$13*Datos!$B$2)</f>
        <v>215056.4</v>
      </c>
      <c r="F21" s="106">
        <f>IF(CODE($E$7)=72,$E$10*$E$13*Datos!$B$2,$E$13*Datos!$B$2)</f>
        <v>215056.4</v>
      </c>
      <c r="G21" s="106">
        <f>IF(CODE($E$7)=72,$E$10*$E$13*Datos!$B$2,$E$13*Datos!$B$2)</f>
        <v>215056.4</v>
      </c>
      <c r="H21" s="106">
        <f>IF(CODE($E$7)=72,$E$10*$E$13*Datos!$B$2,$E$13*Datos!$B$2)</f>
        <v>215056.4</v>
      </c>
      <c r="I21" s="106">
        <f>IF(CODE($E$7)=72,$E$10*$E$13*Datos!$B$2,$E$13*Datos!$B$2)</f>
        <v>215056.4</v>
      </c>
      <c r="J21" s="106">
        <f>IF(CODE($E$7)=72,$E$10*$E$13*Datos!$B$2,$E$13*Datos!$B$2)</f>
        <v>215056.4</v>
      </c>
      <c r="K21" s="106">
        <f>IF(CODE($E$7)=72,$E$10*$E$13*Datos!$B$2,$E$13*Datos!$B$2)</f>
        <v>215056.4</v>
      </c>
      <c r="L21" s="107">
        <f>IF(CODE($E$7)=72,$E$10*$E$13*Datos!$B$2,$E$13*Datos!$B$2)</f>
        <v>215056.4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288171</v>
      </c>
      <c r="C24" s="105">
        <f>IF(CODE($E$7)=72,$E$10*Datos!$B$5,VLOOKUP($E$14,Indices!$B$3:$N$211,6,FALSE))</f>
        <v>288171</v>
      </c>
      <c r="D24" s="105">
        <f>IF(CODE($E$7)=72,$E$10*Datos!$B$5,VLOOKUP($E$14,Indices!$B$3:$N$211,6,FALSE))</f>
        <v>288171</v>
      </c>
      <c r="E24" s="105">
        <f>IF(CODE($E$7)=72,$E$10*Datos!$B$5,VLOOKUP($E$14,Indices!$B$3:$N$211,6,FALSE))</f>
        <v>288171</v>
      </c>
      <c r="F24" s="105">
        <f>IF(CODE($E$7)=72,$E$10*Datos!$B$5,VLOOKUP($E$14,Indices!$B$3:$N$211,6,FALSE))</f>
        <v>288171</v>
      </c>
      <c r="G24" s="105">
        <f>IF(CODE($E$7)=72,$E$10*Datos!$B$5,VLOOKUP($E$14,Indices!$B$3:$N$211,6,FALSE))</f>
        <v>288171</v>
      </c>
      <c r="H24" s="105">
        <f>IF(CODE($E$7)=72,$E$10*Datos!$B$5,VLOOKUP($E$14,Indices!$B$3:$N$211,6,FALSE))</f>
        <v>288171</v>
      </c>
      <c r="I24" s="105">
        <f>IF(CODE($E$7)=72,$E$10*Datos!$B$5,VLOOKUP($E$14,Indices!$B$3:$N$211,6,FALSE))</f>
        <v>288171</v>
      </c>
      <c r="J24" s="105">
        <f>IF(CODE($E$7)=72,$E$10*Datos!$B$5,VLOOKUP($E$14,Indices!$B$3:$N$211,6,FALSE))</f>
        <v>288171</v>
      </c>
      <c r="K24" s="105">
        <f>IF(CODE($E$7)=72,$E$10*Datos!$B$5,VLOOKUP($E$14,Indices!$B$3:$N$211,6,FALSE))</f>
        <v>288171</v>
      </c>
      <c r="L24" s="105">
        <f>IF(CODE($E$7)=72,$E$10*Datos!$B$5,VLOOKUP($E$14,Indices!$B$3:$N$211,6,FALSE))</f>
        <v>288171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150968.22</v>
      </c>
      <c r="D25" s="105">
        <f t="shared" si="0"/>
        <v>201290.96</v>
      </c>
      <c r="E25" s="105">
        <f t="shared" si="0"/>
        <v>251613.7</v>
      </c>
      <c r="F25" s="105">
        <f t="shared" si="0"/>
        <v>301936.44</v>
      </c>
      <c r="G25" s="105">
        <f t="shared" si="0"/>
        <v>352259.18</v>
      </c>
      <c r="H25" s="105">
        <f t="shared" si="0"/>
        <v>402581.92</v>
      </c>
      <c r="I25" s="105">
        <f t="shared" si="0"/>
        <v>452904.66</v>
      </c>
      <c r="J25" s="105">
        <f t="shared" si="0"/>
        <v>503227.4</v>
      </c>
      <c r="K25" s="105">
        <f t="shared" si="0"/>
        <v>553550.14</v>
      </c>
      <c r="L25" s="105">
        <f t="shared" si="0"/>
        <v>603872.88</v>
      </c>
    </row>
    <row r="26" spans="1:13" s="19" customFormat="1" ht="16.5" x14ac:dyDescent="0.3">
      <c r="A26" s="62" t="s">
        <v>150</v>
      </c>
      <c r="B26" s="105">
        <f>SUM(B21:B24)*10%</f>
        <v>50322.74</v>
      </c>
      <c r="C26" s="106">
        <f t="shared" ref="C26:L26" si="1">SUM(C21:C24)*10%</f>
        <v>50322.74</v>
      </c>
      <c r="D26" s="106">
        <f t="shared" si="1"/>
        <v>50322.74</v>
      </c>
      <c r="E26" s="106">
        <f t="shared" si="1"/>
        <v>50322.74</v>
      </c>
      <c r="F26" s="106">
        <f t="shared" si="1"/>
        <v>50322.74</v>
      </c>
      <c r="G26" s="106">
        <f t="shared" si="1"/>
        <v>50322.74</v>
      </c>
      <c r="H26" s="106">
        <f t="shared" si="1"/>
        <v>50322.74</v>
      </c>
      <c r="I26" s="106">
        <f t="shared" si="1"/>
        <v>50322.74</v>
      </c>
      <c r="J26" s="106">
        <f t="shared" si="1"/>
        <v>50322.74</v>
      </c>
      <c r="K26" s="106">
        <f t="shared" si="1"/>
        <v>50322.74</v>
      </c>
      <c r="L26" s="107">
        <f t="shared" si="1"/>
        <v>50322.74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217185</v>
      </c>
      <c r="F28" s="106">
        <f>IF(CODE($E$7)=72,$E$10*Datos!$B$11,VLOOKUP($E$14,Indices!$B$3:$N$211,8,FALSE))</f>
        <v>217185</v>
      </c>
      <c r="G28" s="106">
        <f>IF(CODE($E$7)=72,$E$10*Datos!$B$11,VLOOKUP($E$14,Indices!$B$3:$N$211,8,FALSE))</f>
        <v>217185</v>
      </c>
      <c r="H28" s="106">
        <f>IF(CODE($E$7)=72,$E$10*Datos!$B$11,VLOOKUP($E$14,Indices!$B$3:$N$211,8,FALSE))</f>
        <v>217185</v>
      </c>
      <c r="I28" s="106">
        <f>IF(CODE($E$7)=72,$E$10*Datos!$B$11,VLOOKUP($E$14,Indices!$B$3:$N$211,8,FALSE))</f>
        <v>217185</v>
      </c>
      <c r="J28" s="106">
        <f>IF(CODE($E$7)=72,$E$10*Datos!$B$11,VLOOKUP($E$14,Indices!$B$3:$N$211,8,FALSE))</f>
        <v>217185</v>
      </c>
      <c r="K28" s="106">
        <f>IF(CODE($E$7)=72,$E$10*Datos!$B$11,VLOOKUP($E$14,Indices!$B$3:$N$211,8,FALSE))</f>
        <v>217185</v>
      </c>
      <c r="L28" s="106">
        <f>IF(CODE($E$7)=72,$E$10*Datos!$B$11,VLOOKUP($E$14,Indices!$B$3:$N$211,8,FALSE))</f>
        <v>217185</v>
      </c>
    </row>
    <row r="29" spans="1:13" s="19" customFormat="1" ht="16.5" x14ac:dyDescent="0.3">
      <c r="A29" s="63" t="s">
        <v>12</v>
      </c>
      <c r="B29" s="108">
        <f t="shared" ref="B29:L29" si="3">SUM(B21:B28)</f>
        <v>553550.14</v>
      </c>
      <c r="C29" s="109">
        <f t="shared" si="3"/>
        <v>704518.36</v>
      </c>
      <c r="D29" s="109">
        <f t="shared" si="3"/>
        <v>754841.1</v>
      </c>
      <c r="E29" s="109">
        <f t="shared" si="3"/>
        <v>1022348.84</v>
      </c>
      <c r="F29" s="109">
        <f t="shared" si="3"/>
        <v>1072671.58</v>
      </c>
      <c r="G29" s="109">
        <f t="shared" si="3"/>
        <v>1122994.32</v>
      </c>
      <c r="H29" s="109">
        <f t="shared" si="3"/>
        <v>1173317.06</v>
      </c>
      <c r="I29" s="109">
        <f t="shared" si="3"/>
        <v>1223639.8</v>
      </c>
      <c r="J29" s="109">
        <f t="shared" si="3"/>
        <v>1273962.54</v>
      </c>
      <c r="K29" s="109">
        <f t="shared" si="3"/>
        <v>1324285.28</v>
      </c>
      <c r="L29" s="110">
        <f t="shared" si="3"/>
        <v>1374608.02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175271</v>
      </c>
      <c r="C30" s="105">
        <f>IF(CODE($E$7)=72,$E$10*Datos!$B$8,VLOOKUP($E$14,Indices!$B$3:$N$211,7,FALSE))</f>
        <v>175271</v>
      </c>
      <c r="D30" s="105">
        <f>IF(CODE($E$7)=72,$E$10*Datos!$B$8,VLOOKUP($E$14,Indices!$B$3:$N$211,7,FALSE))</f>
        <v>175271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156835.64000000001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41344.949999999997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2848.06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396106.64</v>
      </c>
      <c r="C34" s="112">
        <f t="shared" si="4"/>
        <v>280615.95</v>
      </c>
      <c r="D34" s="112">
        <f t="shared" si="4"/>
        <v>242119.06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130084.28</v>
      </c>
      <c r="C35" s="113">
        <f t="shared" si="5"/>
        <v>165561.81</v>
      </c>
      <c r="D35" s="113">
        <f t="shared" si="5"/>
        <v>177387.66</v>
      </c>
      <c r="E35" s="113">
        <f t="shared" si="5"/>
        <v>240251.98</v>
      </c>
      <c r="F35" s="113">
        <f t="shared" si="5"/>
        <v>252077.82</v>
      </c>
      <c r="G35" s="113">
        <f t="shared" si="5"/>
        <v>263903.67</v>
      </c>
      <c r="H35" s="113">
        <f t="shared" si="5"/>
        <v>275729.51</v>
      </c>
      <c r="I35" s="113">
        <f t="shared" si="5"/>
        <v>287555.34999999998</v>
      </c>
      <c r="J35" s="113">
        <f t="shared" si="5"/>
        <v>299381.2</v>
      </c>
      <c r="K35" s="113">
        <f t="shared" si="5"/>
        <v>311207.03999999998</v>
      </c>
      <c r="L35" s="113">
        <f t="shared" si="5"/>
        <v>323032.88</v>
      </c>
    </row>
    <row r="36" spans="1:12" s="19" customFormat="1" ht="18" x14ac:dyDescent="0.3">
      <c r="A36" s="67" t="s">
        <v>13</v>
      </c>
      <c r="B36" s="114">
        <f t="shared" ref="B36:L36" si="6">SUM(B29+B34)-B35</f>
        <v>819572.5</v>
      </c>
      <c r="C36" s="114">
        <f t="shared" si="6"/>
        <v>819572.5</v>
      </c>
      <c r="D36" s="114">
        <f t="shared" si="6"/>
        <v>819572.5</v>
      </c>
      <c r="E36" s="114">
        <f t="shared" si="6"/>
        <v>846096.86</v>
      </c>
      <c r="F36" s="114">
        <f t="shared" si="6"/>
        <v>884593.76</v>
      </c>
      <c r="G36" s="114">
        <f t="shared" si="6"/>
        <v>923090.65</v>
      </c>
      <c r="H36" s="114">
        <f t="shared" si="6"/>
        <v>961587.55</v>
      </c>
      <c r="I36" s="114">
        <f t="shared" si="6"/>
        <v>1000084.45</v>
      </c>
      <c r="J36" s="114">
        <f t="shared" si="6"/>
        <v>1038581.34</v>
      </c>
      <c r="K36" s="114">
        <f t="shared" si="6"/>
        <v>1077078.24</v>
      </c>
      <c r="L36" s="114">
        <f t="shared" si="6"/>
        <v>1115575.1399999999</v>
      </c>
    </row>
    <row r="37" spans="1:12" s="19" customFormat="1" ht="92.25" customHeight="1" x14ac:dyDescent="0.3">
      <c r="A37" s="140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RyjGHT5b7497U0W10LZ0gJVNAFv2yPXKvea6sObJh4qGjI9ELXufpTQdDhGRp3dUdXYGrzmE5ONN2wdSRf+HOg==" saltValue="aE/qZ058uEr+0+Vl8YLfNw==" spinCount="100000" sheet="1" objects="1" scenarios="1" selectLockedCells="1"/>
  <mergeCells count="28"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  <mergeCell ref="E8:H8"/>
    <mergeCell ref="B10:D10"/>
    <mergeCell ref="E10:H10"/>
    <mergeCell ref="B9:D9"/>
    <mergeCell ref="E9:H9"/>
    <mergeCell ref="B8:D8"/>
    <mergeCell ref="A1:L1"/>
    <mergeCell ref="B6:D6"/>
    <mergeCell ref="B7:D7"/>
    <mergeCell ref="J6:K6"/>
    <mergeCell ref="E6:H6"/>
    <mergeCell ref="E7:H7"/>
    <mergeCell ref="A2:B2"/>
    <mergeCell ref="H2:J2"/>
    <mergeCell ref="A4:L4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2025-10-22T13:20:25Z</dcterms:modified>
</cp:coreProperties>
</file>