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critorio pipin\Grillas\Pers. CCT 462-06\2025\"/>
    </mc:Choice>
  </mc:AlternateContent>
  <xr:revisionPtr revIDLastSave="0" documentId="13_ncr:1_{29F44431-6169-4A26-8DB9-0CD08218E279}" xr6:coauthVersionLast="47" xr6:coauthVersionMax="47" xr10:uidLastSave="{00000000-0000-0000-0000-000000000000}"/>
  <workbookProtection workbookAlgorithmName="SHA-512" workbookHashValue="0HuGrKPszYm6WV7X6AypeayiDG+yvKHbEO8MXxNU5ac/pvb5n3BPw1nKl/V1+YrLWQB/7Ils2vDcPAaT4YIBWA==" workbookSaltValue="3yhsoZGrj8+Tt0l+UkZnhw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Personal'!$A$1:$L$33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9" l="1"/>
  <c r="B15" i="17"/>
  <c r="I13" i="17"/>
  <c r="I9" i="17"/>
  <c r="I10" i="17"/>
  <c r="I11" i="17"/>
  <c r="I16" i="17"/>
  <c r="I17" i="17"/>
  <c r="I18" i="17"/>
  <c r="A18" i="17"/>
  <c r="F14" i="17"/>
  <c r="F7" i="17"/>
  <c r="F18" i="17"/>
  <c r="F11" i="17"/>
  <c r="F17" i="17"/>
  <c r="F10" i="17"/>
  <c r="F16" i="17"/>
  <c r="F9" i="17"/>
  <c r="D15" i="19"/>
  <c r="D14" i="19"/>
  <c r="D13" i="19"/>
  <c r="D12" i="19"/>
  <c r="A8" i="17"/>
  <c r="B9" i="9"/>
  <c r="B16" i="17"/>
  <c r="A13" i="18"/>
  <c r="A26" i="17"/>
  <c r="A14" i="18"/>
  <c r="A15" i="18"/>
  <c r="A16" i="18"/>
  <c r="A17" i="18"/>
  <c r="A22" i="18"/>
  <c r="A21" i="18"/>
  <c r="A20" i="18"/>
  <c r="A19" i="18"/>
  <c r="A18" i="18"/>
  <c r="A4" i="17"/>
  <c r="I14" i="17"/>
  <c r="I15" i="17"/>
  <c r="I6" i="17"/>
  <c r="I19" i="17"/>
  <c r="I7" i="17"/>
  <c r="I8" i="17"/>
  <c r="I12" i="17"/>
  <c r="I20" i="17"/>
  <c r="I21" i="17"/>
  <c r="F21" i="17"/>
  <c r="I22" i="17"/>
</calcChain>
</file>

<file path=xl/sharedStrings.xml><?xml version="1.0" encoding="utf-8"?>
<sst xmlns="http://schemas.openxmlformats.org/spreadsheetml/2006/main" count="109" uniqueCount="86">
  <si>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</si>
  <si>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</si>
  <si>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</si>
  <si>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</si>
  <si>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</si>
  <si>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</si>
  <si>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</si>
  <si>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</si>
  <si>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</si>
  <si>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</si>
  <si>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</si>
  <si>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</si>
  <si>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</si>
  <si>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</si>
  <si>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</si>
  <si>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</si>
  <si>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</si>
  <si>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</si>
  <si>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</si>
  <si>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</si>
  <si>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</si>
  <si>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</si>
  <si>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</si>
  <si>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</si>
  <si>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</si>
  <si>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</si>
  <si>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</si>
  <si>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</si>
  <si>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</si>
  <si>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</si>
  <si>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</si>
  <si>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</si>
  <si>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</si>
  <si>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</si>
  <si>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</si>
  <si>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</si>
  <si>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</si>
  <si>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</si>
  <si>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</si>
  <si>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</si>
  <si>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</si>
  <si>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</si>
  <si>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</si>
  <si>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</si>
  <si>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</si>
  <si>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</si>
  <si>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</si>
  <si>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</si>
  <si>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</si>
  <si>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</si>
  <si>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</si>
  <si>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</si>
  <si>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</si>
  <si>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</si>
  <si>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</si>
  <si>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</si>
  <si>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</si>
  <si>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</si>
  <si>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</si>
  <si>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</si>
  <si>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</si>
  <si>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</si>
  <si>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</si>
  <si>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</si>
  <si>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</si>
  <si>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</si>
  <si>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</si>
  <si>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</si>
  <si>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</si>
  <si>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</si>
  <si>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</si>
  <si>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</si>
  <si>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</si>
  <si>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</si>
  <si>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</si>
  <si>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</si>
  <si>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</si>
  <si>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</si>
  <si>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B.A.P. No Rem.</t>
  </si>
  <si>
    <t>Sueldo Básico No Rem.</t>
  </si>
  <si>
    <t>Total No Remunerativo</t>
  </si>
  <si>
    <t>ANTIGÜEDAD</t>
  </si>
  <si>
    <t>Sin Antigüedad</t>
  </si>
  <si>
    <t>ANTIGÜEDAD EN AÑOS</t>
  </si>
  <si>
    <t>NO TOCAR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</si>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</sst>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\ #,##0.00"/>
    <numFmt numFmtId="166" formatCode="0.0000"/>
  </numFmts>
  <fonts count="2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4"/>
      <color theme="0"/>
      <name val="Trebuchet MS"/>
      <family val="2"/>
    </font>
    <font>
      <b/>
      <sz val="11"/>
      <color rgb="FF003399"/>
      <name val="Trebuchet MS"/>
      <family val="2"/>
    </font>
    <font>
      <b/>
      <sz val="11"/>
      <color rgb="FFFF000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0" fontId="6" fillId="0" borderId="0" xfId="0" applyFo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3" fontId="0" fillId="0" borderId="0" xfId="0" applyNumberFormat="1"/>
    <xf numFmtId="0" fontId="20" fillId="6" borderId="0" xfId="0" applyFont="1" applyFill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/>
    <xf numFmtId="166" fontId="0" fillId="0" borderId="0" xfId="0" applyNumberFormat="1"/>
    <xf numFmtId="0" fontId="0" fillId="3" borderId="0" xfId="0" applyFill="1" applyAlignment="1">
      <alignment horizontal="center"/>
    </xf>
    <xf numFmtId="2" fontId="25" fillId="8" borderId="9" xfId="0" applyNumberFormat="1" applyFont="1" applyFill="1" applyBorder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/>
      <protection hidden="1"/>
    </xf>
    <xf numFmtId="165" fontId="21" fillId="8" borderId="9" xfId="0" applyNumberFormat="1" applyFont="1" applyFill="1" applyBorder="1" applyAlignment="1" applyProtection="1">
      <alignment horizontal="center"/>
      <protection hidden="1"/>
    </xf>
    <xf numFmtId="165" fontId="21" fillId="0" borderId="9" xfId="0" applyNumberFormat="1" applyFont="1" applyBorder="1" applyAlignment="1" applyProtection="1">
      <alignment horizontal="center"/>
      <protection hidden="1"/>
    </xf>
    <xf numFmtId="165" fontId="15" fillId="11" borderId="9" xfId="0" applyNumberFormat="1" applyFont="1" applyFill="1" applyBorder="1" applyAlignment="1" applyProtection="1">
      <alignment horizontal="center"/>
      <protection hidden="1"/>
    </xf>
    <xf numFmtId="165" fontId="25" fillId="0" borderId="9" xfId="0" applyNumberFormat="1" applyFont="1" applyBorder="1" applyAlignment="1" applyProtection="1">
      <alignment horizontal="center"/>
      <protection hidden="1"/>
    </xf>
    <xf numFmtId="2" fontId="21" fillId="0" borderId="9" xfId="0" applyNumberFormat="1" applyFont="1" applyBorder="1" applyAlignment="1" applyProtection="1">
      <alignment horizontal="center"/>
      <protection hidden="1"/>
    </xf>
    <xf numFmtId="0" fontId="15" fillId="11" borderId="9" xfId="0" applyFont="1" applyFill="1" applyBorder="1" applyAlignment="1" applyProtection="1">
      <alignment horizontal="center"/>
      <protection hidden="1"/>
    </xf>
    <xf numFmtId="2" fontId="25" fillId="0" borderId="9" xfId="0" applyNumberFormat="1" applyFont="1" applyBorder="1" applyAlignment="1" applyProtection="1">
      <alignment horizontal="center"/>
      <protection hidden="1"/>
    </xf>
    <xf numFmtId="165" fontId="24" fillId="10" borderId="9" xfId="0" applyNumberFormat="1" applyFont="1" applyFill="1" applyBorder="1" applyAlignment="1" applyProtection="1">
      <alignment horizontal="center"/>
      <protection hidden="1"/>
    </xf>
    <xf numFmtId="165" fontId="25" fillId="8" borderId="9" xfId="0" applyNumberFormat="1" applyFont="1" applyFill="1" applyBorder="1" applyAlignment="1" applyProtection="1">
      <alignment horizontal="center"/>
      <protection hidden="1"/>
    </xf>
    <xf numFmtId="2" fontId="21" fillId="8" borderId="9" xfId="0" applyNumberFormat="1" applyFont="1" applyFill="1" applyBorder="1" applyAlignment="1" applyProtection="1">
      <alignment horizontal="center"/>
      <protection hidden="1"/>
    </xf>
    <xf numFmtId="2" fontId="17" fillId="7" borderId="9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49" fontId="22" fillId="9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2" fontId="17" fillId="7" borderId="9" xfId="1" applyNumberFormat="1" applyFont="1" applyFill="1" applyBorder="1" applyAlignment="1" applyProtection="1">
      <alignment horizontal="center"/>
      <protection locked="0"/>
    </xf>
    <xf numFmtId="0" fontId="23" fillId="5" borderId="9" xfId="0" applyFont="1" applyFill="1" applyBorder="1" applyAlignment="1" applyProtection="1">
      <alignment horizontal="center"/>
      <protection hidden="1"/>
    </xf>
    <xf numFmtId="1" fontId="17" fillId="7" borderId="9" xfId="1" applyNumberFormat="1" applyFont="1" applyFill="1" applyBorder="1" applyAlignment="1" applyProtection="1">
      <alignment horizontal="center"/>
      <protection locked="0"/>
    </xf>
    <xf numFmtId="2" fontId="24" fillId="10" borderId="9" xfId="0" applyNumberFormat="1" applyFont="1" applyFill="1" applyBorder="1" applyAlignment="1" applyProtection="1">
      <alignment horizontal="center"/>
      <protection hidden="1"/>
    </xf>
    <xf numFmtId="2" fontId="21" fillId="7" borderId="9" xfId="1" applyNumberFormat="1" applyFont="1" applyFill="1" applyBorder="1" applyAlignment="1" applyProtection="1">
      <alignment horizontal="center"/>
      <protection hidden="1"/>
    </xf>
    <xf numFmtId="4" fontId="21" fillId="7" borderId="9" xfId="1" applyNumberFormat="1" applyFont="1" applyFill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815" name="3 Imagen" descr="sueldos.png">
          <a:extLst>
            <a:ext uri="{FF2B5EF4-FFF2-40B4-BE49-F238E27FC236}">
              <a16:creationId xmlns:a16="http://schemas.microsoft.com/office/drawing/2014/main" id="{C26055AB-2986-43C8-B71A-64CE106D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12</xdr:col>
      <xdr:colOff>9525</xdr:colOff>
      <xdr:row>33</xdr:row>
      <xdr:rowOff>66675</xdr:rowOff>
    </xdr:to>
    <xdr:pic>
      <xdr:nvPicPr>
        <xdr:cNvPr id="13816" name="4 Imagen" descr="pie Planilla.png">
          <a:extLst>
            <a:ext uri="{FF2B5EF4-FFF2-40B4-BE49-F238E27FC236}">
              <a16:creationId xmlns:a16="http://schemas.microsoft.com/office/drawing/2014/main" id="{3B7B63B7-541F-40AE-8A63-D84ABA31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3425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34"/>
  <sheetViews>
    <sheetView workbookViewId="0">
      <selection activeCell="G8" sqref="G8"/>
    </sheetView>
  </sheetViews>
  <sheetFormatPr baseColWidth="10" defaultRowHeight="12.75"/>
  <cols>
    <col min="1" max="1" width="58.7109375" customWidth="1"/>
    <col min="4" max="4" width="16.85546875" bestFit="1" customWidth="1"/>
    <col min="7" max="7" width="13.28515625" bestFit="1" customWidth="1"/>
  </cols>
  <sheetData>
    <row r="1" spans="1:11" ht="38.25">
      <c r="A1" s="36" t="s">
        <v>14</v>
      </c>
      <c r="B1" s="35" t="s">
        <v>29</v>
      </c>
      <c r="C1" s="35" t="s">
        <v>77</v>
      </c>
      <c r="D1" s="9"/>
      <c r="E1" s="8"/>
      <c r="G1" s="54" t="s">
        <v>84</v>
      </c>
    </row>
    <row r="2" spans="1:11">
      <c r="A2" s="10" t="s">
        <v>36</v>
      </c>
      <c r="B2" s="11">
        <v>1497115</v>
      </c>
      <c r="C2" s="11">
        <v>29355</v>
      </c>
      <c r="D2" s="51"/>
      <c r="E2" s="33"/>
      <c r="F2" s="13"/>
      <c r="G2" s="55" t="str">
        <f>FIXED(C2/B2,4)</f>
        <v>0,0196</v>
      </c>
      <c r="H2" s="38"/>
      <c r="I2" s="57"/>
      <c r="J2" s="38"/>
    </row>
    <row r="3" spans="1:11">
      <c r="A3" s="10" t="s">
        <v>37</v>
      </c>
      <c r="B3" s="11">
        <v>1386681</v>
      </c>
      <c r="C3" s="11">
        <v>27190</v>
      </c>
      <c r="D3" s="12"/>
      <c r="E3" s="33"/>
      <c r="F3" s="13"/>
      <c r="G3" s="1"/>
      <c r="H3" s="38"/>
      <c r="I3" s="57"/>
      <c r="J3" s="38"/>
    </row>
    <row r="4" spans="1:11">
      <c r="A4" s="10" t="s">
        <v>38</v>
      </c>
      <c r="B4" s="11">
        <v>1321493</v>
      </c>
      <c r="C4" s="11">
        <v>25912</v>
      </c>
      <c r="D4" s="12"/>
      <c r="E4" s="33"/>
      <c r="F4" s="13"/>
      <c r="G4" s="1"/>
      <c r="H4" s="38"/>
      <c r="I4" s="57"/>
      <c r="J4" s="38"/>
    </row>
    <row r="5" spans="1:11">
      <c r="A5" s="10" t="s">
        <v>39</v>
      </c>
      <c r="B5" s="11">
        <v>1265584</v>
      </c>
      <c r="C5" s="11">
        <v>24815</v>
      </c>
      <c r="D5" s="12"/>
      <c r="E5" s="33"/>
      <c r="F5" s="13"/>
      <c r="G5" s="1"/>
      <c r="H5" s="38"/>
      <c r="I5" s="57"/>
      <c r="J5" s="38"/>
    </row>
    <row r="6" spans="1:11">
      <c r="A6" s="10" t="s">
        <v>40</v>
      </c>
      <c r="B6" s="11">
        <v>1141557</v>
      </c>
      <c r="C6" s="11">
        <v>22383</v>
      </c>
      <c r="D6" s="12"/>
      <c r="E6" s="33"/>
      <c r="F6" s="13"/>
      <c r="G6" s="1"/>
      <c r="H6" s="38"/>
      <c r="I6" s="57"/>
      <c r="J6" s="38"/>
    </row>
    <row r="7" spans="1:11">
      <c r="A7" s="10" t="s">
        <v>41</v>
      </c>
      <c r="B7" s="11">
        <v>1314839</v>
      </c>
      <c r="C7" s="11">
        <v>25781</v>
      </c>
      <c r="H7" s="38"/>
      <c r="I7" s="57"/>
      <c r="J7" s="38"/>
    </row>
    <row r="8" spans="1:11">
      <c r="A8" s="10" t="s">
        <v>42</v>
      </c>
      <c r="B8" s="11">
        <v>1252041</v>
      </c>
      <c r="C8" s="11">
        <v>24550</v>
      </c>
      <c r="H8" s="38"/>
      <c r="I8" s="57"/>
      <c r="J8" s="38"/>
    </row>
    <row r="9" spans="1:11">
      <c r="A9" s="10" t="s">
        <v>43</v>
      </c>
      <c r="B9" s="11">
        <v>1191816</v>
      </c>
      <c r="C9" s="11">
        <v>23369</v>
      </c>
      <c r="H9" s="38"/>
      <c r="I9" s="57"/>
      <c r="J9" s="38"/>
    </row>
    <row r="10" spans="1:11">
      <c r="A10" s="10" t="s">
        <v>44</v>
      </c>
      <c r="B10" s="11">
        <v>1134792</v>
      </c>
      <c r="C10" s="11">
        <v>22251</v>
      </c>
      <c r="H10" s="38"/>
      <c r="I10" s="57"/>
      <c r="J10" s="38"/>
    </row>
    <row r="11" spans="1:11">
      <c r="A11" s="10" t="s">
        <v>45</v>
      </c>
      <c r="B11" s="11">
        <v>1082686</v>
      </c>
      <c r="C11" s="11">
        <v>21229</v>
      </c>
      <c r="H11" s="38"/>
      <c r="I11" s="57"/>
      <c r="J11" s="38"/>
    </row>
    <row r="12" spans="1:11">
      <c r="A12" s="10" t="s">
        <v>62</v>
      </c>
      <c r="B12" s="11">
        <v>8500</v>
      </c>
      <c r="C12" s="11">
        <v>167</v>
      </c>
      <c r="D12" t="str">
        <f>+"Docentes "&amp;A12</f>
        <v>Docentes Grupo I</v>
      </c>
      <c r="H12" s="38"/>
      <c r="I12" s="57"/>
      <c r="J12" s="38"/>
    </row>
    <row r="13" spans="1:11">
      <c r="A13" s="10" t="s">
        <v>63</v>
      </c>
      <c r="B13" s="11">
        <v>8239</v>
      </c>
      <c r="C13" s="11">
        <v>162</v>
      </c>
      <c r="D13" t="str">
        <f>+"Docentes "&amp;A13</f>
        <v>Docentes Grupo II</v>
      </c>
      <c r="H13" s="38"/>
      <c r="I13" s="57"/>
      <c r="J13" s="38"/>
    </row>
    <row r="14" spans="1:11">
      <c r="A14" s="10" t="s">
        <v>65</v>
      </c>
      <c r="B14" s="11">
        <v>7437</v>
      </c>
      <c r="C14" s="11">
        <v>146</v>
      </c>
      <c r="D14" t="str">
        <f>+"Docentes "&amp;A14</f>
        <v>Docentes Grupo III</v>
      </c>
      <c r="H14" s="38"/>
      <c r="I14" s="57"/>
      <c r="J14" s="38"/>
    </row>
    <row r="15" spans="1:11">
      <c r="A15" s="10" t="s">
        <v>64</v>
      </c>
      <c r="B15" s="11">
        <v>7189</v>
      </c>
      <c r="C15" s="11">
        <v>141</v>
      </c>
      <c r="D15" t="str">
        <f>+"Docentes "&amp;A15</f>
        <v>Docentes Grupo IV</v>
      </c>
      <c r="H15" s="38"/>
      <c r="I15" s="57"/>
      <c r="J15" s="38"/>
    </row>
    <row r="16" spans="1:11">
      <c r="A16" s="10"/>
      <c r="B16" s="11"/>
      <c r="C16" s="11"/>
      <c r="K16" s="38"/>
    </row>
    <row r="17" spans="1:3">
      <c r="A17" s="10"/>
      <c r="B17" s="11"/>
      <c r="C17" s="11"/>
    </row>
    <row r="19" spans="1:3" ht="15.75">
      <c r="A19" s="52"/>
    </row>
    <row r="21" spans="1:3">
      <c r="B21" s="53"/>
      <c r="C21" s="53"/>
    </row>
    <row r="22" spans="1:3">
      <c r="B22" s="53"/>
      <c r="C22" s="53"/>
    </row>
    <row r="23" spans="1:3">
      <c r="B23" s="53"/>
      <c r="C23" s="53"/>
    </row>
    <row r="24" spans="1:3">
      <c r="B24" s="53"/>
      <c r="C24" s="53"/>
    </row>
    <row r="25" spans="1:3">
      <c r="B25" s="53"/>
      <c r="C25" s="53"/>
    </row>
    <row r="26" spans="1:3">
      <c r="B26" s="53"/>
      <c r="C26" s="53"/>
    </row>
    <row r="27" spans="1:3">
      <c r="B27" s="53"/>
      <c r="C27" s="53"/>
    </row>
    <row r="28" spans="1:3">
      <c r="B28" s="53"/>
      <c r="C28" s="53"/>
    </row>
    <row r="29" spans="1:3">
      <c r="B29" s="53"/>
      <c r="C29" s="53"/>
    </row>
    <row r="30" spans="1:3">
      <c r="B30" s="53"/>
      <c r="C30" s="53"/>
    </row>
    <row r="31" spans="1:3">
      <c r="B31" s="53"/>
    </row>
    <row r="32" spans="1:3">
      <c r="B32" s="53"/>
    </row>
    <row r="33" spans="2:2">
      <c r="B33" s="53"/>
    </row>
    <row r="34" spans="2:2">
      <c r="B34" s="53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>
      <c r="A1" s="4" t="s">
        <v>4</v>
      </c>
      <c r="B1" s="4" t="s">
        <v>5</v>
      </c>
    </row>
    <row r="2" spans="1:5" ht="13.5" thickTop="1">
      <c r="A2" s="3" t="s">
        <v>56</v>
      </c>
      <c r="B2" s="37">
        <v>0.15</v>
      </c>
    </row>
    <row r="3" spans="1:5">
      <c r="A3" s="1" t="s">
        <v>35</v>
      </c>
      <c r="B3" s="37">
        <v>0.15</v>
      </c>
    </row>
    <row r="4" spans="1:5">
      <c r="A4" s="1" t="s">
        <v>74</v>
      </c>
      <c r="B4" s="37">
        <v>0.1</v>
      </c>
    </row>
    <row r="5" spans="1:5">
      <c r="A5" s="1"/>
      <c r="B5" s="2"/>
    </row>
    <row r="6" spans="1:5">
      <c r="A6" s="1"/>
      <c r="B6" s="2"/>
    </row>
    <row r="7" spans="1:5">
      <c r="A7" s="1"/>
      <c r="B7" s="2"/>
    </row>
    <row r="8" spans="1:5">
      <c r="A8" s="1"/>
      <c r="B8" s="2"/>
    </row>
    <row r="9" spans="1:5">
      <c r="A9" s="1" t="s">
        <v>30</v>
      </c>
      <c r="B9" s="2">
        <f>17+2</f>
        <v>19</v>
      </c>
    </row>
    <row r="10" spans="1:5">
      <c r="A10" s="1"/>
      <c r="B10" s="2"/>
    </row>
    <row r="11" spans="1:5">
      <c r="A11" s="1"/>
      <c r="B11" s="2"/>
    </row>
    <row r="12" spans="1:5">
      <c r="A12" s="1"/>
      <c r="B12" s="2"/>
    </row>
    <row r="13" spans="1:5">
      <c r="A13" s="1"/>
      <c r="B13" s="2"/>
    </row>
    <row r="15" spans="1:5" ht="13.5" thickBot="1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>
      <c r="A16" s="3" t="s">
        <v>6</v>
      </c>
      <c r="B16" s="5"/>
      <c r="C16" s="5"/>
      <c r="D16" s="5"/>
      <c r="E16" s="5"/>
    </row>
    <row r="17" spans="1:5">
      <c r="A17" s="1" t="s">
        <v>7</v>
      </c>
      <c r="B17" s="2"/>
      <c r="C17" s="2"/>
      <c r="D17" s="2"/>
      <c r="E17" s="2"/>
    </row>
    <row r="19" spans="1:5" ht="13.5" thickBot="1">
      <c r="A19" s="6" t="s">
        <v>8</v>
      </c>
    </row>
    <row r="20" spans="1:5" ht="13.5" thickTop="1">
      <c r="A20" s="3"/>
    </row>
    <row r="21" spans="1:5">
      <c r="A21" s="1"/>
    </row>
    <row r="22" spans="1:5">
      <c r="A22" s="1"/>
    </row>
    <row r="23" spans="1:5">
      <c r="A23" s="1"/>
    </row>
    <row r="24" spans="1:5">
      <c r="A24" s="56" t="s">
        <v>85</v>
      </c>
    </row>
    <row r="25" spans="1:5">
      <c r="A25" s="7"/>
    </row>
    <row r="27" spans="1:5" ht="13.5" thickBot="1">
      <c r="A27" s="6" t="s">
        <v>17</v>
      </c>
    </row>
    <row r="28" spans="1:5" ht="13.5" thickTop="1">
      <c r="A28" s="3" t="s">
        <v>15</v>
      </c>
    </row>
    <row r="29" spans="1:5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>
      <c r="A1" t="s">
        <v>18</v>
      </c>
    </row>
    <row r="3" spans="1:20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8" t="s">
        <v>81</v>
      </c>
      <c r="K3" s="58"/>
    </row>
    <row r="4" spans="1:20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82</v>
      </c>
      <c r="K4" s="47">
        <v>0</v>
      </c>
    </row>
    <row r="5" spans="1:20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8">
        <v>1</v>
      </c>
      <c r="K5" s="49">
        <v>0.02</v>
      </c>
    </row>
    <row r="6" spans="1:20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8">
        <v>2</v>
      </c>
      <c r="K6" s="49">
        <v>0.04</v>
      </c>
    </row>
    <row r="7" spans="1:20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8">
        <v>3</v>
      </c>
      <c r="K7" s="47">
        <v>0.06</v>
      </c>
    </row>
    <row r="8" spans="1:20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8">
        <v>4</v>
      </c>
      <c r="K8" s="49">
        <v>0.08</v>
      </c>
    </row>
    <row r="9" spans="1:20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8">
        <v>5</v>
      </c>
      <c r="K9" s="49">
        <v>0.1</v>
      </c>
    </row>
    <row r="10" spans="1:20">
      <c r="B10" s="34"/>
      <c r="C10" s="34"/>
      <c r="D10" s="34"/>
      <c r="E10" s="16">
        <v>7</v>
      </c>
      <c r="F10" s="34"/>
      <c r="G10" s="16">
        <v>7</v>
      </c>
      <c r="H10" s="16">
        <v>7</v>
      </c>
      <c r="I10" s="16">
        <v>7</v>
      </c>
      <c r="J10" s="48">
        <v>6</v>
      </c>
      <c r="K10" s="47">
        <v>0.12</v>
      </c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B11" s="34"/>
      <c r="C11" s="34"/>
      <c r="D11" s="34"/>
      <c r="E11" s="16">
        <v>8</v>
      </c>
      <c r="F11" s="34"/>
      <c r="G11" s="16">
        <v>8</v>
      </c>
      <c r="H11" s="16">
        <v>8</v>
      </c>
      <c r="I11" s="16">
        <v>8</v>
      </c>
      <c r="J11" s="48">
        <v>7</v>
      </c>
      <c r="K11" s="49">
        <v>0.14000000000000001</v>
      </c>
      <c r="L11" s="34"/>
      <c r="M11" s="34"/>
      <c r="N11" s="34"/>
      <c r="O11" s="34"/>
      <c r="P11" s="34"/>
      <c r="Q11" s="34"/>
      <c r="R11" s="34"/>
      <c r="S11" s="34"/>
      <c r="T11" s="34"/>
    </row>
    <row r="12" spans="1:20">
      <c r="B12" s="34"/>
      <c r="C12" s="34"/>
      <c r="D12" s="34"/>
      <c r="E12" s="16">
        <v>9</v>
      </c>
      <c r="F12" s="34"/>
      <c r="G12" s="16">
        <v>9</v>
      </c>
      <c r="H12" s="16">
        <v>9</v>
      </c>
      <c r="I12" s="16">
        <v>9</v>
      </c>
      <c r="J12" s="48">
        <v>8</v>
      </c>
      <c r="K12" s="49">
        <v>0.16</v>
      </c>
      <c r="L12" s="34"/>
      <c r="M12" s="34"/>
      <c r="N12" s="34"/>
      <c r="O12" s="34"/>
      <c r="P12" s="34"/>
      <c r="Q12" s="34"/>
      <c r="R12" s="34"/>
      <c r="S12" s="34"/>
      <c r="T12" s="34"/>
    </row>
    <row r="13" spans="1:20">
      <c r="A13" t="str">
        <f>+CONCATENATE($B$3," ",B4)</f>
        <v>Supervisión 1º Categoría</v>
      </c>
      <c r="B13" s="42" t="s">
        <v>46</v>
      </c>
      <c r="C13" s="34"/>
      <c r="D13" s="34"/>
      <c r="E13" s="16">
        <v>10</v>
      </c>
      <c r="F13" s="34"/>
      <c r="G13" s="16">
        <v>10</v>
      </c>
      <c r="H13" s="16">
        <v>10</v>
      </c>
      <c r="I13" s="16">
        <v>10</v>
      </c>
      <c r="J13" s="48">
        <v>9</v>
      </c>
      <c r="K13" s="47">
        <v>0.18</v>
      </c>
      <c r="L13" s="34"/>
      <c r="M13" s="34"/>
      <c r="N13" s="34"/>
      <c r="O13" s="34"/>
      <c r="P13" s="34"/>
      <c r="Q13" s="34"/>
      <c r="R13" s="34"/>
      <c r="S13" s="34"/>
      <c r="T13" s="34"/>
    </row>
    <row r="14" spans="1:20">
      <c r="A14" t="str">
        <f>+CONCATENATE($B$3," ",B5)</f>
        <v>Supervisión 2º Categoría</v>
      </c>
      <c r="B14" s="42" t="s">
        <v>47</v>
      </c>
      <c r="C14" s="34"/>
      <c r="D14" s="34"/>
      <c r="E14" s="16">
        <v>11</v>
      </c>
      <c r="F14" s="34"/>
      <c r="G14" s="16">
        <v>11</v>
      </c>
      <c r="H14" s="16">
        <v>11</v>
      </c>
      <c r="I14" s="16">
        <v>11</v>
      </c>
      <c r="J14" s="48">
        <v>10</v>
      </c>
      <c r="K14" s="49">
        <v>0.2</v>
      </c>
      <c r="L14" s="34"/>
      <c r="M14" s="34"/>
      <c r="N14" s="34"/>
      <c r="O14" s="34"/>
      <c r="P14" s="34"/>
      <c r="Q14" s="34"/>
      <c r="R14" s="34"/>
      <c r="S14" s="34"/>
      <c r="T14" s="34"/>
    </row>
    <row r="15" spans="1:20">
      <c r="A15" t="str">
        <f>+CONCATENATE($C$3," ",C4)</f>
        <v>Administración 1º Categoría</v>
      </c>
      <c r="B15" s="42" t="s">
        <v>48</v>
      </c>
      <c r="C15" s="34"/>
      <c r="D15" s="34"/>
      <c r="E15" s="16">
        <v>12</v>
      </c>
      <c r="F15" s="34"/>
      <c r="G15" s="16">
        <v>12</v>
      </c>
      <c r="H15" s="16">
        <v>12</v>
      </c>
      <c r="I15" s="16">
        <v>12</v>
      </c>
      <c r="J15" s="48">
        <v>11</v>
      </c>
      <c r="K15" s="49">
        <v>0.22</v>
      </c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t="str">
        <f>+CONCATENATE($C$3," ",C5)</f>
        <v>Administración 2º Categoría</v>
      </c>
      <c r="B16" s="42" t="s">
        <v>49</v>
      </c>
      <c r="C16" s="34"/>
      <c r="D16" s="34"/>
      <c r="E16" s="16">
        <v>13</v>
      </c>
      <c r="F16" s="34"/>
      <c r="G16" s="16">
        <v>13</v>
      </c>
      <c r="H16" s="16">
        <v>13</v>
      </c>
      <c r="I16" s="16">
        <v>13</v>
      </c>
      <c r="J16" s="48">
        <v>12</v>
      </c>
      <c r="K16" s="47">
        <v>0.24</v>
      </c>
      <c r="L16" s="34"/>
      <c r="M16" s="34"/>
      <c r="N16" s="34"/>
      <c r="O16" s="34"/>
      <c r="P16" s="34"/>
      <c r="Q16" s="34"/>
      <c r="R16" s="34"/>
      <c r="S16" s="34"/>
      <c r="T16" s="34"/>
    </row>
    <row r="17" spans="1:20">
      <c r="A17" t="str">
        <f>+CONCATENATE($C$3," ",C6)</f>
        <v>Administración 3º Categoría</v>
      </c>
      <c r="B17" s="42" t="s">
        <v>50</v>
      </c>
      <c r="C17" s="34"/>
      <c r="D17" s="34"/>
      <c r="E17" s="16">
        <v>14</v>
      </c>
      <c r="F17" s="34"/>
      <c r="G17" s="16">
        <v>14</v>
      </c>
      <c r="H17" s="16">
        <v>14</v>
      </c>
      <c r="I17" s="16">
        <v>14</v>
      </c>
      <c r="J17" s="48">
        <v>13</v>
      </c>
      <c r="K17" s="49">
        <v>0.26</v>
      </c>
      <c r="L17" s="34"/>
      <c r="M17" s="34"/>
      <c r="N17" s="34"/>
      <c r="O17" s="34"/>
      <c r="P17" s="34"/>
      <c r="Q17" s="34"/>
      <c r="R17" s="34"/>
      <c r="S17" s="34"/>
      <c r="T17" s="34"/>
    </row>
    <row r="18" spans="1:20">
      <c r="A18" t="str">
        <f>+CONCATENATE($D$3," ",D4)</f>
        <v>Maestranza y Servicios 1º Categoría</v>
      </c>
      <c r="B18" s="43" t="s">
        <v>51</v>
      </c>
      <c r="E18" s="16">
        <v>15</v>
      </c>
      <c r="G18" s="16">
        <v>15</v>
      </c>
      <c r="H18" s="16">
        <v>15</v>
      </c>
      <c r="I18" s="16">
        <v>15</v>
      </c>
      <c r="J18" s="48">
        <v>14</v>
      </c>
      <c r="K18" s="49">
        <v>0.28000000000000003</v>
      </c>
    </row>
    <row r="19" spans="1:20">
      <c r="A19" t="str">
        <f>+CONCATENATE($D$3," ",D5)</f>
        <v>Maestranza y Servicios 2º Categoría</v>
      </c>
      <c r="B19" s="44" t="s">
        <v>52</v>
      </c>
      <c r="E19" s="16">
        <v>16</v>
      </c>
      <c r="G19" s="16">
        <v>16</v>
      </c>
      <c r="H19" s="16">
        <v>16</v>
      </c>
      <c r="I19" s="16">
        <v>16</v>
      </c>
      <c r="J19" s="48">
        <v>15</v>
      </c>
      <c r="K19" s="47">
        <v>0.3</v>
      </c>
    </row>
    <row r="20" spans="1:20">
      <c r="A20" t="str">
        <f>+CONCATENATE($D$3," ",D6)</f>
        <v>Maestranza y Servicios 3º Categoría</v>
      </c>
      <c r="B20" s="44" t="s">
        <v>53</v>
      </c>
      <c r="E20" s="16">
        <v>17</v>
      </c>
      <c r="G20" s="16">
        <v>17</v>
      </c>
      <c r="H20" s="16">
        <v>17</v>
      </c>
      <c r="I20" s="16">
        <v>17</v>
      </c>
      <c r="J20" s="48">
        <v>16</v>
      </c>
      <c r="K20" s="49">
        <v>0.32</v>
      </c>
    </row>
    <row r="21" spans="1:20">
      <c r="A21" t="str">
        <f>+CONCATENATE($D$3," ",D7)</f>
        <v>Maestranza y Servicios 4º Categoría</v>
      </c>
      <c r="B21" s="44" t="s">
        <v>54</v>
      </c>
      <c r="E21" s="16">
        <v>18</v>
      </c>
      <c r="G21" s="16">
        <v>18</v>
      </c>
      <c r="H21" s="16">
        <v>18</v>
      </c>
      <c r="I21" s="16">
        <v>18</v>
      </c>
      <c r="J21" s="48">
        <v>17</v>
      </c>
      <c r="K21" s="49">
        <v>0.34</v>
      </c>
    </row>
    <row r="22" spans="1:20">
      <c r="A22" t="str">
        <f>+CONCATENATE($D$3," ",D8)</f>
        <v>Maestranza y Servicios 5º Categoría</v>
      </c>
      <c r="B22" s="44" t="s">
        <v>55</v>
      </c>
      <c r="E22" s="16">
        <v>19</v>
      </c>
      <c r="G22" s="16">
        <v>19</v>
      </c>
      <c r="H22" s="16">
        <v>19</v>
      </c>
      <c r="I22" s="16">
        <v>19</v>
      </c>
      <c r="J22" s="48">
        <v>18</v>
      </c>
      <c r="K22" s="47">
        <v>0.36</v>
      </c>
    </row>
    <row r="23" spans="1:20">
      <c r="A23" t="s">
        <v>66</v>
      </c>
      <c r="B23" s="43" t="s">
        <v>70</v>
      </c>
      <c r="E23" s="16">
        <v>20</v>
      </c>
      <c r="G23" s="16">
        <v>20</v>
      </c>
      <c r="H23" s="16">
        <v>20</v>
      </c>
      <c r="I23" s="16">
        <v>20</v>
      </c>
      <c r="J23" s="48">
        <v>19</v>
      </c>
      <c r="K23" s="49">
        <v>0.38</v>
      </c>
    </row>
    <row r="24" spans="1:20">
      <c r="A24" t="s">
        <v>67</v>
      </c>
      <c r="B24" s="43" t="s">
        <v>71</v>
      </c>
      <c r="E24" s="16">
        <v>21</v>
      </c>
      <c r="G24" s="16">
        <v>21</v>
      </c>
      <c r="H24" s="16">
        <v>21</v>
      </c>
      <c r="I24" s="16">
        <v>21</v>
      </c>
      <c r="J24" s="48">
        <v>20</v>
      </c>
      <c r="K24" s="49">
        <v>0.4</v>
      </c>
    </row>
    <row r="25" spans="1:20">
      <c r="A25" t="s">
        <v>68</v>
      </c>
      <c r="B25" s="43" t="s">
        <v>73</v>
      </c>
      <c r="E25" s="16">
        <v>22</v>
      </c>
      <c r="G25" s="16">
        <v>22</v>
      </c>
      <c r="H25" s="16">
        <v>22</v>
      </c>
      <c r="I25" s="16">
        <v>22</v>
      </c>
      <c r="J25" s="48">
        <v>21</v>
      </c>
      <c r="K25" s="47">
        <v>0.42</v>
      </c>
    </row>
    <row r="26" spans="1:20">
      <c r="A26" t="s">
        <v>69</v>
      </c>
      <c r="B26" s="43" t="s">
        <v>72</v>
      </c>
      <c r="E26" s="16">
        <v>23</v>
      </c>
      <c r="G26" s="16">
        <v>23</v>
      </c>
      <c r="H26" s="16">
        <v>23</v>
      </c>
      <c r="I26" s="16">
        <v>23</v>
      </c>
      <c r="J26" s="48">
        <v>22</v>
      </c>
      <c r="K26" s="49">
        <v>0.44</v>
      </c>
    </row>
    <row r="27" spans="1:20">
      <c r="E27" s="16">
        <v>24</v>
      </c>
      <c r="G27" s="16">
        <v>24</v>
      </c>
      <c r="H27" s="16">
        <v>24</v>
      </c>
      <c r="I27" s="16">
        <v>24</v>
      </c>
      <c r="J27" s="48">
        <v>23</v>
      </c>
      <c r="K27" s="49">
        <v>0.46</v>
      </c>
    </row>
    <row r="28" spans="1:20">
      <c r="E28" s="16">
        <v>25</v>
      </c>
      <c r="G28" s="16">
        <v>25</v>
      </c>
      <c r="H28" s="16">
        <v>25</v>
      </c>
      <c r="I28" s="16">
        <v>25</v>
      </c>
      <c r="J28" s="48">
        <v>24</v>
      </c>
      <c r="K28" s="47">
        <v>0.48</v>
      </c>
    </row>
    <row r="29" spans="1:20">
      <c r="E29" s="16">
        <v>26</v>
      </c>
      <c r="G29" s="16">
        <v>26</v>
      </c>
      <c r="H29" s="16">
        <v>26</v>
      </c>
      <c r="I29" s="16">
        <v>26</v>
      </c>
      <c r="J29" s="48">
        <v>25</v>
      </c>
      <c r="K29" s="49">
        <v>0.5</v>
      </c>
    </row>
    <row r="30" spans="1:20">
      <c r="E30" s="16">
        <v>27</v>
      </c>
      <c r="G30" s="16">
        <v>27</v>
      </c>
      <c r="H30" s="16">
        <v>27</v>
      </c>
      <c r="I30" s="16">
        <v>27</v>
      </c>
      <c r="J30" s="48">
        <v>26</v>
      </c>
      <c r="K30" s="49">
        <v>0.52</v>
      </c>
    </row>
    <row r="31" spans="1:20">
      <c r="E31" s="16">
        <v>28</v>
      </c>
      <c r="G31" s="16">
        <v>28</v>
      </c>
      <c r="H31" s="16">
        <v>28</v>
      </c>
      <c r="I31" s="16">
        <v>28</v>
      </c>
      <c r="J31" s="48">
        <v>27</v>
      </c>
      <c r="K31" s="47">
        <v>0.54</v>
      </c>
    </row>
    <row r="32" spans="1:20">
      <c r="E32" s="16">
        <v>29</v>
      </c>
      <c r="G32" s="16">
        <v>29</v>
      </c>
      <c r="H32" s="16">
        <v>29</v>
      </c>
      <c r="I32" s="16">
        <v>29</v>
      </c>
      <c r="J32" s="48">
        <v>28</v>
      </c>
      <c r="K32" s="49">
        <v>0.56000000000000005</v>
      </c>
    </row>
    <row r="33" spans="5:11">
      <c r="E33" s="16">
        <v>30</v>
      </c>
      <c r="G33" s="16">
        <v>30</v>
      </c>
      <c r="H33" s="16">
        <v>30</v>
      </c>
      <c r="I33" s="16">
        <v>30</v>
      </c>
      <c r="J33" s="48">
        <v>29</v>
      </c>
      <c r="K33" s="49">
        <v>0.57999999999999996</v>
      </c>
    </row>
    <row r="34" spans="5:11">
      <c r="E34" s="16">
        <v>31</v>
      </c>
      <c r="G34" s="16">
        <v>31</v>
      </c>
      <c r="H34" s="16">
        <v>31</v>
      </c>
      <c r="I34" s="16">
        <v>31</v>
      </c>
      <c r="J34" s="48">
        <v>30</v>
      </c>
      <c r="K34" s="47">
        <v>0.6</v>
      </c>
    </row>
    <row r="35" spans="5:11">
      <c r="E35" s="16">
        <v>32</v>
      </c>
      <c r="G35" s="16">
        <v>32</v>
      </c>
      <c r="H35" s="16">
        <v>32</v>
      </c>
      <c r="I35" s="16">
        <v>32</v>
      </c>
      <c r="J35" s="48">
        <v>31</v>
      </c>
      <c r="K35" s="49">
        <v>0.62</v>
      </c>
    </row>
    <row r="36" spans="5:11">
      <c r="E36" s="16">
        <v>33</v>
      </c>
      <c r="G36" s="16">
        <v>33</v>
      </c>
      <c r="H36" s="16">
        <v>33</v>
      </c>
      <c r="I36" s="16">
        <v>33</v>
      </c>
      <c r="J36" s="48">
        <v>32</v>
      </c>
      <c r="K36" s="49">
        <v>0.64</v>
      </c>
    </row>
    <row r="37" spans="5:11">
      <c r="E37" s="16">
        <v>34</v>
      </c>
      <c r="G37" s="16">
        <v>34</v>
      </c>
      <c r="H37" s="16">
        <v>34</v>
      </c>
      <c r="I37" s="16">
        <v>34</v>
      </c>
      <c r="J37" s="48">
        <v>33</v>
      </c>
      <c r="K37" s="47">
        <v>0.66</v>
      </c>
    </row>
    <row r="38" spans="5:11">
      <c r="E38" s="16">
        <v>35</v>
      </c>
      <c r="G38" s="16">
        <v>35</v>
      </c>
      <c r="H38" s="16">
        <v>35</v>
      </c>
      <c r="I38" s="16">
        <v>35</v>
      </c>
      <c r="J38" s="48">
        <v>34</v>
      </c>
      <c r="K38" s="49">
        <v>0.68</v>
      </c>
    </row>
    <row r="39" spans="5:11">
      <c r="E39" s="16">
        <v>36</v>
      </c>
      <c r="G39" s="16">
        <v>36</v>
      </c>
      <c r="H39" s="16">
        <v>36</v>
      </c>
      <c r="I39" s="16">
        <v>36</v>
      </c>
      <c r="J39" s="48">
        <v>35</v>
      </c>
      <c r="K39" s="49">
        <v>0.7</v>
      </c>
    </row>
    <row r="40" spans="5:11">
      <c r="E40" s="16">
        <v>37</v>
      </c>
      <c r="G40" s="16">
        <v>37</v>
      </c>
      <c r="H40" s="16">
        <v>37</v>
      </c>
      <c r="I40" s="16">
        <v>37</v>
      </c>
      <c r="J40" s="48">
        <v>36</v>
      </c>
      <c r="K40" s="47">
        <v>0.72</v>
      </c>
    </row>
    <row r="41" spans="5:11">
      <c r="E41" s="16">
        <v>38</v>
      </c>
      <c r="G41" s="16">
        <v>38</v>
      </c>
      <c r="H41" s="16">
        <v>38</v>
      </c>
      <c r="I41" s="16">
        <v>38</v>
      </c>
      <c r="J41" s="48">
        <v>37</v>
      </c>
      <c r="K41" s="49">
        <v>0.74</v>
      </c>
    </row>
    <row r="42" spans="5:11">
      <c r="E42" s="16">
        <v>39</v>
      </c>
      <c r="G42" s="16">
        <v>39</v>
      </c>
      <c r="H42" s="16">
        <v>39</v>
      </c>
      <c r="I42" s="16">
        <v>39</v>
      </c>
      <c r="J42" s="48">
        <v>38</v>
      </c>
      <c r="K42" s="49">
        <v>0.76</v>
      </c>
    </row>
    <row r="43" spans="5:11">
      <c r="E43" s="16">
        <v>40</v>
      </c>
      <c r="G43" s="16">
        <v>40</v>
      </c>
      <c r="H43" s="16">
        <v>40</v>
      </c>
      <c r="I43" s="16">
        <v>40</v>
      </c>
      <c r="J43" s="48">
        <v>39</v>
      </c>
      <c r="K43" s="47">
        <v>0.78</v>
      </c>
    </row>
    <row r="44" spans="5:11">
      <c r="E44" s="16">
        <v>41</v>
      </c>
      <c r="G44" s="16">
        <v>41</v>
      </c>
      <c r="H44" s="16">
        <v>41</v>
      </c>
      <c r="I44" s="16">
        <v>41</v>
      </c>
      <c r="J44" s="48">
        <v>40</v>
      </c>
      <c r="K44" s="49">
        <v>0.8</v>
      </c>
    </row>
    <row r="45" spans="5:11">
      <c r="E45" s="16">
        <v>42</v>
      </c>
      <c r="G45" s="16">
        <v>42</v>
      </c>
      <c r="H45" s="16">
        <v>42</v>
      </c>
      <c r="I45" s="16">
        <v>42</v>
      </c>
      <c r="J45" s="48">
        <v>41</v>
      </c>
      <c r="K45" s="49">
        <v>0.82</v>
      </c>
    </row>
    <row r="46" spans="5:11">
      <c r="E46" s="16">
        <v>43</v>
      </c>
      <c r="G46" s="16">
        <v>43</v>
      </c>
      <c r="H46" s="16">
        <v>43</v>
      </c>
      <c r="I46" s="16">
        <v>43</v>
      </c>
      <c r="J46" s="48">
        <v>42</v>
      </c>
      <c r="K46" s="47">
        <v>0.84</v>
      </c>
    </row>
    <row r="47" spans="5:11">
      <c r="E47" s="16">
        <v>44</v>
      </c>
      <c r="G47" s="16">
        <v>44</v>
      </c>
      <c r="H47" s="16">
        <v>44</v>
      </c>
      <c r="I47" s="16">
        <v>44</v>
      </c>
      <c r="J47" s="48">
        <v>43</v>
      </c>
      <c r="K47" s="49">
        <v>0.86</v>
      </c>
    </row>
    <row r="48" spans="5:11">
      <c r="G48" s="16">
        <v>45</v>
      </c>
      <c r="J48" s="48">
        <v>44</v>
      </c>
      <c r="K48" s="49">
        <v>0.88</v>
      </c>
    </row>
    <row r="49" spans="7:11">
      <c r="G49" s="16">
        <v>46</v>
      </c>
      <c r="J49" s="48">
        <v>45</v>
      </c>
      <c r="K49" s="47">
        <v>0.9</v>
      </c>
    </row>
    <row r="50" spans="7:11">
      <c r="G50" s="16">
        <v>47</v>
      </c>
      <c r="J50" s="48">
        <v>46</v>
      </c>
      <c r="K50" s="49">
        <v>0.92</v>
      </c>
    </row>
    <row r="51" spans="7:11">
      <c r="G51" s="16">
        <v>48</v>
      </c>
      <c r="J51" s="48">
        <v>47</v>
      </c>
      <c r="K51" s="49">
        <v>0.94</v>
      </c>
    </row>
    <row r="52" spans="7:11">
      <c r="G52" s="16">
        <v>49</v>
      </c>
      <c r="J52" s="48">
        <v>48</v>
      </c>
      <c r="K52" s="47">
        <v>0.96</v>
      </c>
    </row>
    <row r="53" spans="7:11">
      <c r="G53" s="16">
        <v>50</v>
      </c>
      <c r="J53" s="48">
        <v>49</v>
      </c>
      <c r="K53" s="49">
        <v>0.98</v>
      </c>
    </row>
    <row r="54" spans="7:11">
      <c r="G54" s="16">
        <v>51</v>
      </c>
      <c r="J54" s="48">
        <v>50</v>
      </c>
      <c r="K54" s="49">
        <v>1</v>
      </c>
    </row>
    <row r="55" spans="7:11">
      <c r="G55" s="16">
        <v>52</v>
      </c>
    </row>
    <row r="56" spans="7:11">
      <c r="G56" s="16">
        <v>53</v>
      </c>
    </row>
    <row r="57" spans="7:11">
      <c r="G57" s="16">
        <v>54</v>
      </c>
    </row>
    <row r="58" spans="7:11">
      <c r="G58" s="16">
        <v>55</v>
      </c>
    </row>
    <row r="59" spans="7:11">
      <c r="G59" s="16">
        <v>56</v>
      </c>
    </row>
    <row r="60" spans="7:11">
      <c r="G60" s="16">
        <v>57</v>
      </c>
    </row>
    <row r="61" spans="7:11">
      <c r="G61" s="16">
        <v>58</v>
      </c>
    </row>
    <row r="62" spans="7:11">
      <c r="G62" s="16">
        <v>59</v>
      </c>
    </row>
    <row r="63" spans="7:11">
      <c r="G63" s="16">
        <v>60</v>
      </c>
    </row>
    <row r="64" spans="7:11">
      <c r="G64" s="16">
        <v>61</v>
      </c>
    </row>
    <row r="65" spans="7:7">
      <c r="G65" s="16">
        <v>62</v>
      </c>
    </row>
    <row r="66" spans="7:7">
      <c r="G66" s="16">
        <v>63</v>
      </c>
    </row>
    <row r="67" spans="7:7">
      <c r="G67" s="16">
        <v>64</v>
      </c>
    </row>
    <row r="68" spans="7:7">
      <c r="G68" s="16">
        <v>65</v>
      </c>
    </row>
    <row r="69" spans="7:7">
      <c r="G69" s="16">
        <v>66</v>
      </c>
    </row>
    <row r="70" spans="7:7">
      <c r="G70" s="16">
        <v>67</v>
      </c>
    </row>
    <row r="71" spans="7:7">
      <c r="G71" s="16">
        <v>68</v>
      </c>
    </row>
    <row r="72" spans="7:7">
      <c r="G72" s="16">
        <v>69</v>
      </c>
    </row>
    <row r="73" spans="7:7">
      <c r="G73" s="16">
        <v>70</v>
      </c>
    </row>
    <row r="74" spans="7:7">
      <c r="G74" s="16">
        <v>71</v>
      </c>
    </row>
    <row r="75" spans="7:7">
      <c r="G75" s="16">
        <v>72</v>
      </c>
    </row>
    <row r="76" spans="7:7">
      <c r="G76" s="16">
        <v>73</v>
      </c>
    </row>
    <row r="77" spans="7:7">
      <c r="G77" s="16">
        <v>74</v>
      </c>
    </row>
    <row r="78" spans="7:7">
      <c r="G78" s="16">
        <v>75</v>
      </c>
    </row>
    <row r="79" spans="7:7">
      <c r="G79" s="16">
        <v>76</v>
      </c>
    </row>
    <row r="80" spans="7:7">
      <c r="G80" s="16">
        <v>77</v>
      </c>
    </row>
    <row r="81" spans="7:7">
      <c r="G81" s="16">
        <v>78</v>
      </c>
    </row>
    <row r="82" spans="7:7">
      <c r="G82" s="16">
        <v>79</v>
      </c>
    </row>
    <row r="83" spans="7:7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7"/>
  <sheetViews>
    <sheetView showGridLines="0" showZeros="0" tabSelected="1" zoomScaleNormal="100" zoomScaleSheetLayoutView="100" workbookViewId="0">
      <selection activeCell="B6" sqref="B6:D6"/>
    </sheetView>
  </sheetViews>
  <sheetFormatPr baseColWidth="10" defaultRowHeight="15.7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9" customHeight="1">
      <c r="A2" s="19"/>
      <c r="B2" s="20"/>
    </row>
    <row r="3" spans="1:12" hidden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>
      <c r="A4" s="73" t="str">
        <f>+"SUELDOS DE "&amp;Datos!A24</f>
        <v>SUELDOS DE AGOSTO 2025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22" customFormat="1" ht="19.5" customHeight="1">
      <c r="A5" s="39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>
      <c r="A6" s="46" t="s">
        <v>26</v>
      </c>
      <c r="B6" s="75" t="s">
        <v>33</v>
      </c>
      <c r="C6" s="75"/>
      <c r="D6" s="75"/>
      <c r="E6" s="50"/>
      <c r="F6" s="65" t="s">
        <v>19</v>
      </c>
      <c r="G6" s="65"/>
      <c r="H6" s="65"/>
      <c r="I6" s="62">
        <f>IF($B$6&lt;&gt;"Docentes",IF($B$8&gt;29,$B$15,$B$15/44*$B8),$B$15*$B$8)</f>
        <v>1497115</v>
      </c>
      <c r="J6" s="62"/>
      <c r="K6" s="62"/>
      <c r="L6" s="25"/>
    </row>
    <row r="7" spans="1:12" s="22" customFormat="1" ht="20.100000000000001" customHeight="1">
      <c r="A7" s="46" t="s">
        <v>27</v>
      </c>
      <c r="B7" s="75" t="s">
        <v>21</v>
      </c>
      <c r="C7" s="75"/>
      <c r="D7" s="75"/>
      <c r="E7" s="50"/>
      <c r="F7" s="70" t="str">
        <f>"Antigüedad"&amp;" "&amp;VLOOKUP($B$9,Cargos!$J$4:$K$54,2,FALSE)*100&amp;"%"</f>
        <v>Antigüedad 0%</v>
      </c>
      <c r="G7" s="70"/>
      <c r="H7" s="70"/>
      <c r="I7" s="61">
        <f>I6*(VLOOKUP($B$9,Cargos!$J$4:$K$54,2,FALSE))</f>
        <v>0</v>
      </c>
      <c r="J7" s="61"/>
      <c r="K7" s="61"/>
      <c r="L7" s="25"/>
    </row>
    <row r="8" spans="1:12" s="22" customFormat="1" ht="20.100000000000001" customHeight="1">
      <c r="A8" s="46" t="str">
        <f>+IF(B6&lt;&gt;"Docentes","CARGA HORARIA SEMANAL","CARGA HORARIA MENSUAL")</f>
        <v>CARGA HORARIA SEMANAL</v>
      </c>
      <c r="B8" s="77">
        <v>44</v>
      </c>
      <c r="C8" s="77"/>
      <c r="D8" s="77"/>
      <c r="E8" s="50"/>
      <c r="F8" s="65" t="s">
        <v>31</v>
      </c>
      <c r="G8" s="65"/>
      <c r="H8" s="65"/>
      <c r="I8" s="62">
        <f>(I6)*0.1</f>
        <v>149711.5</v>
      </c>
      <c r="J8" s="62"/>
      <c r="K8" s="62"/>
      <c r="L8" s="25"/>
    </row>
    <row r="9" spans="1:12" s="22" customFormat="1" ht="20.100000000000001" customHeight="1">
      <c r="A9" s="46" t="s">
        <v>83</v>
      </c>
      <c r="B9" s="77" t="s">
        <v>82</v>
      </c>
      <c r="C9" s="77"/>
      <c r="D9" s="77"/>
      <c r="E9" s="50"/>
      <c r="F9" s="70">
        <f>+IF($B$10="SI","Bonif. Título",)</f>
        <v>0</v>
      </c>
      <c r="G9" s="70"/>
      <c r="H9" s="70"/>
      <c r="I9" s="61">
        <f>+IF($B$10="SI",Datos!$B$2*Indices!$B$5,)</f>
        <v>0</v>
      </c>
      <c r="J9" s="61"/>
      <c r="K9" s="61"/>
      <c r="L9" s="25"/>
    </row>
    <row r="10" spans="1:12" s="22" customFormat="1" ht="20.100000000000001" customHeight="1">
      <c r="A10" s="46" t="s">
        <v>56</v>
      </c>
      <c r="B10" s="75" t="s">
        <v>16</v>
      </c>
      <c r="C10" s="75"/>
      <c r="D10" s="75"/>
      <c r="E10" s="50"/>
      <c r="F10" s="65">
        <f>+IF($B$11="SI","Bonif. Idiomas",)</f>
        <v>0</v>
      </c>
      <c r="G10" s="65"/>
      <c r="H10" s="65"/>
      <c r="I10" s="62">
        <f>+IF($B$11="SI",Datos!$B$3*Indices!$B$5,)</f>
        <v>0</v>
      </c>
      <c r="J10" s="62"/>
      <c r="K10" s="62"/>
      <c r="L10" s="25"/>
    </row>
    <row r="11" spans="1:12" s="22" customFormat="1" ht="20.100000000000001" customHeight="1">
      <c r="A11" s="46" t="s">
        <v>35</v>
      </c>
      <c r="B11" s="75" t="s">
        <v>16</v>
      </c>
      <c r="C11" s="75"/>
      <c r="D11" s="75"/>
      <c r="E11" s="50"/>
      <c r="F11" s="70">
        <f>+IF($B$12="SI","Falla de caja",)</f>
        <v>0</v>
      </c>
      <c r="G11" s="70"/>
      <c r="H11" s="70"/>
      <c r="I11" s="61">
        <f>+IF($B$12="SI",Datos!$B$4*Indices!$B$5,)</f>
        <v>0</v>
      </c>
      <c r="J11" s="61"/>
      <c r="K11" s="61"/>
      <c r="L11" s="25"/>
    </row>
    <row r="12" spans="1:12" s="22" customFormat="1" ht="20.100000000000001" customHeight="1">
      <c r="A12" s="46" t="s">
        <v>74</v>
      </c>
      <c r="B12" s="75" t="s">
        <v>16</v>
      </c>
      <c r="C12" s="75"/>
      <c r="D12" s="75"/>
      <c r="E12" s="50"/>
      <c r="F12" s="66" t="s">
        <v>0</v>
      </c>
      <c r="G12" s="66"/>
      <c r="H12" s="66"/>
      <c r="I12" s="63">
        <f>SUM(I6:I11)</f>
        <v>1646826.5</v>
      </c>
      <c r="J12" s="63"/>
      <c r="K12" s="63"/>
      <c r="L12" s="25"/>
    </row>
    <row r="13" spans="1:12" s="22" customFormat="1" ht="20.100000000000001" customHeight="1">
      <c r="A13" s="46" t="s">
        <v>75</v>
      </c>
      <c r="B13" s="75" t="s">
        <v>16</v>
      </c>
      <c r="C13" s="75"/>
      <c r="D13" s="75"/>
      <c r="E13" s="50"/>
      <c r="F13" s="70" t="s">
        <v>79</v>
      </c>
      <c r="G13" s="70"/>
      <c r="H13" s="70"/>
      <c r="I13" s="61">
        <f>IF($B$6&lt;&gt;"Docentes",IF($B$8&gt;29,VLOOKUP($B$15,Indices!$B$2:$C$15,2,FALSE),VLOOKUP($B$15,Indices!$B$2:$C$15,2,FALSE)/44*$B8),VLOOKUP($B$15,Indices!$B$2:$C$15,2,FALSE)*$B$8)</f>
        <v>29355</v>
      </c>
      <c r="J13" s="61"/>
      <c r="K13" s="61"/>
      <c r="L13" s="25"/>
    </row>
    <row r="14" spans="1:12" s="22" customFormat="1" ht="16.5">
      <c r="A14" s="26"/>
      <c r="B14" s="26"/>
      <c r="D14" s="32"/>
      <c r="E14" s="50"/>
      <c r="F14" s="65" t="str">
        <f>"Antigüedad No Rem"&amp;" "&amp;VLOOKUP($B$9,Cargos!$J$4:$K$54,2,FALSE)*100&amp;"%"</f>
        <v>Antigüedad No Rem 0%</v>
      </c>
      <c r="G14" s="65"/>
      <c r="H14" s="65"/>
      <c r="I14" s="62">
        <f>I13*(VLOOKUP($B$9,Cargos!$J$4:$K$54,2,FALSE))</f>
        <v>0</v>
      </c>
      <c r="J14" s="62"/>
      <c r="K14" s="62"/>
      <c r="L14" s="25"/>
    </row>
    <row r="15" spans="1:12" s="22" customFormat="1" ht="20.100000000000001" customHeight="1">
      <c r="A15" s="45" t="s">
        <v>28</v>
      </c>
      <c r="B15" s="80">
        <f>+IF(B6&lt;&gt;"Docentes",VLOOKUP(CONCATENATE(B6," ",B7),Indices!$A$1:$F$334,2,FALSE),VLOOKUP(B7,Indices!$A$1:$F$334,2,FALSE))</f>
        <v>1497115</v>
      </c>
      <c r="C15" s="80"/>
      <c r="D15" s="80"/>
      <c r="E15" s="50"/>
      <c r="F15" s="70" t="s">
        <v>78</v>
      </c>
      <c r="G15" s="70"/>
      <c r="H15" s="70"/>
      <c r="I15" s="61">
        <f>+I13*0.1</f>
        <v>2935.5</v>
      </c>
      <c r="J15" s="61"/>
      <c r="K15" s="61"/>
      <c r="L15" s="25"/>
    </row>
    <row r="16" spans="1:12" s="22" customFormat="1" ht="20.100000000000001" customHeight="1">
      <c r="A16" s="45" t="s">
        <v>76</v>
      </c>
      <c r="B16" s="79">
        <f>IF(B13="NO",Datos!B9,Datos!B9+1)</f>
        <v>19</v>
      </c>
      <c r="C16" s="79"/>
      <c r="D16" s="79"/>
      <c r="E16" s="50"/>
      <c r="F16" s="65">
        <f>+IF($B$10="SI","Bonif. Título No Rem.",)</f>
        <v>0</v>
      </c>
      <c r="G16" s="65"/>
      <c r="H16" s="65"/>
      <c r="I16" s="62">
        <f>+IF($B$10="SI",Datos!$B$2*Indices!$C$5,)</f>
        <v>0</v>
      </c>
      <c r="J16" s="62"/>
      <c r="K16" s="62"/>
      <c r="L16" s="25"/>
    </row>
    <row r="17" spans="1:12" s="22" customFormat="1" ht="16.5">
      <c r="A17" s="40"/>
      <c r="B17" s="27"/>
      <c r="C17" s="27"/>
      <c r="D17" s="27"/>
      <c r="E17" s="50"/>
      <c r="F17" s="70">
        <f>+IF($B$11="SI","Bonif. Idiomas No Rem.",)</f>
        <v>0</v>
      </c>
      <c r="G17" s="70"/>
      <c r="H17" s="70"/>
      <c r="I17" s="61">
        <f>+IF($B$11="SI",Datos!$B$3*Indices!$C$5,)</f>
        <v>0</v>
      </c>
      <c r="J17" s="61"/>
      <c r="K17" s="61"/>
      <c r="L17" s="24"/>
    </row>
    <row r="18" spans="1:12" s="28" customFormat="1" ht="16.5">
      <c r="A18" s="60">
        <f>IF(B6&lt;&gt;"Docentes",IF(AND(B8&gt;29,B8&lt;44)," Por Art. 92º Ter LCT debe cobrar por 44 Hs",),)</f>
        <v>0</v>
      </c>
      <c r="B18" s="60"/>
      <c r="C18" s="60"/>
      <c r="D18" s="60"/>
      <c r="E18" s="50"/>
      <c r="F18" s="65">
        <f>+IF($B$12="SI","Falla de caja No Rem.",)</f>
        <v>0</v>
      </c>
      <c r="G18" s="65"/>
      <c r="H18" s="65"/>
      <c r="I18" s="62">
        <f>+IF($B$12="SI",Datos!$B$4*Indices!$C$5,)</f>
        <v>0</v>
      </c>
      <c r="J18" s="62"/>
      <c r="K18" s="62"/>
    </row>
    <row r="19" spans="1:12" s="22" customFormat="1" ht="16.5">
      <c r="A19" s="41"/>
      <c r="B19"/>
      <c r="E19" s="50"/>
      <c r="F19" s="66" t="s">
        <v>80</v>
      </c>
      <c r="G19" s="66"/>
      <c r="H19" s="66"/>
      <c r="I19" s="63">
        <f>SUM(I13:I18)</f>
        <v>32290.5</v>
      </c>
      <c r="J19" s="63"/>
      <c r="K19" s="63"/>
    </row>
    <row r="20" spans="1:12" s="22" customFormat="1" ht="16.5">
      <c r="E20" s="50"/>
      <c r="F20" s="67" t="s">
        <v>2</v>
      </c>
      <c r="G20" s="67"/>
      <c r="H20" s="67"/>
      <c r="I20" s="64">
        <f>(I12*$B$16/100)+(I19*($B$16-14)/100)</f>
        <v>314511.56</v>
      </c>
      <c r="J20" s="64"/>
      <c r="K20" s="64"/>
    </row>
    <row r="21" spans="1:12" s="22" customFormat="1" ht="16.5">
      <c r="E21" s="50"/>
      <c r="F21" s="59">
        <f>IF(B6&lt;&gt;"Docentes",IF(I21&gt;0,"O. Social (LCT Art. 92º Ter )",),)</f>
        <v>0</v>
      </c>
      <c r="G21" s="59"/>
      <c r="H21" s="59"/>
      <c r="I21" s="69">
        <f>IF($B$6&lt;&gt;"Docentes",IF((($B$15*(1+Indices!G2))-I12-I19)*0.03&gt;0,IF($B$8&lt;30,(($B$15*(1+Indices!G2))-I12-I19)*0.03,0),),)</f>
        <v>0</v>
      </c>
      <c r="J21" s="69"/>
      <c r="K21" s="69"/>
    </row>
    <row r="22" spans="1:12" s="22" customFormat="1" ht="16.5">
      <c r="F22" s="78" t="s">
        <v>1</v>
      </c>
      <c r="G22" s="78"/>
      <c r="H22" s="78"/>
      <c r="I22" s="68">
        <f>I12+I19-I20-I21</f>
        <v>1364605.44</v>
      </c>
      <c r="J22" s="68"/>
      <c r="K22" s="68"/>
    </row>
    <row r="23" spans="1:12" s="22" customFormat="1" ht="16.5"/>
    <row r="24" spans="1:12" s="22" customFormat="1" ht="16.5">
      <c r="A24" s="30"/>
      <c r="B24" s="31"/>
      <c r="C24" s="31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8.75">
      <c r="A25" s="76" t="s">
        <v>32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</row>
    <row r="26" spans="1:12" ht="30" customHeight="1">
      <c r="A26" s="71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1:12" ht="30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</row>
  </sheetData>
  <sheetProtection algorithmName="SHA-512" hashValue="XLvPOaNtUMWNU2yVKug22UvcdQH0k6oRQVMXcBcz5c9JDxF06izwITQWS2ZgbW52RgphHb2L7Uji+igjTdmQVQ==" saltValue="QmR0nq05hb8LFYpTgXpFbg==" spinCount="100000" sheet="1" selectLockedCells="1"/>
  <mergeCells count="49">
    <mergeCell ref="B16:D16"/>
    <mergeCell ref="B10:D10"/>
    <mergeCell ref="B12:D12"/>
    <mergeCell ref="F9:H9"/>
    <mergeCell ref="F10:H10"/>
    <mergeCell ref="B15:D15"/>
    <mergeCell ref="F16:H16"/>
    <mergeCell ref="F14:H14"/>
    <mergeCell ref="F15:H15"/>
    <mergeCell ref="F8:H8"/>
    <mergeCell ref="B13:D13"/>
    <mergeCell ref="B8:D8"/>
    <mergeCell ref="B11:D11"/>
    <mergeCell ref="F11:H11"/>
    <mergeCell ref="F13:H13"/>
    <mergeCell ref="A26:L27"/>
    <mergeCell ref="A1:L1"/>
    <mergeCell ref="A4:L4"/>
    <mergeCell ref="B6:D6"/>
    <mergeCell ref="B7:D7"/>
    <mergeCell ref="A25:L25"/>
    <mergeCell ref="B9:D9"/>
    <mergeCell ref="F6:H6"/>
    <mergeCell ref="F22:H22"/>
    <mergeCell ref="I6:K6"/>
    <mergeCell ref="I7:K7"/>
    <mergeCell ref="I8:K8"/>
    <mergeCell ref="I9:K9"/>
    <mergeCell ref="I10:K10"/>
    <mergeCell ref="F12:H12"/>
    <mergeCell ref="F7:H7"/>
    <mergeCell ref="I22:K22"/>
    <mergeCell ref="I11:K11"/>
    <mergeCell ref="I12:K12"/>
    <mergeCell ref="I13:K13"/>
    <mergeCell ref="I14:K14"/>
    <mergeCell ref="I15:K15"/>
    <mergeCell ref="I16:K16"/>
    <mergeCell ref="I21:K21"/>
    <mergeCell ref="F21:H21"/>
    <mergeCell ref="A18:D18"/>
    <mergeCell ref="I17:K17"/>
    <mergeCell ref="I18:K18"/>
    <mergeCell ref="I19:K19"/>
    <mergeCell ref="I20:K20"/>
    <mergeCell ref="F18:H18"/>
    <mergeCell ref="F19:H19"/>
    <mergeCell ref="F20:H20"/>
    <mergeCell ref="F17:H17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Emiliano Giambelluca</cp:lastModifiedBy>
  <cp:lastPrinted>2024-03-26T18:00:04Z</cp:lastPrinted>
  <dcterms:created xsi:type="dcterms:W3CDTF">2004-09-03T16:19:55Z</dcterms:created>
  <dcterms:modified xsi:type="dcterms:W3CDTF">2025-07-24T12:55:58Z</dcterms:modified>
</cp:coreProperties>
</file>